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сители для ванны и умывальни" sheetId="1" r:id="rId3"/>
    <sheet state="visible" name="Смесители для умывальника" sheetId="2" r:id="rId4"/>
    <sheet state="visible" name="Смесители для мойки" sheetId="3" r:id="rId5"/>
    <sheet state="visible" name="Смесители для душа" sheetId="4" r:id="rId6"/>
  </sheets>
  <definedNames/>
  <calcPr/>
</workbook>
</file>

<file path=xl/sharedStrings.xml><?xml version="1.0" encoding="utf-8"?>
<sst xmlns="http://schemas.openxmlformats.org/spreadsheetml/2006/main" count="890" uniqueCount="450">
  <si>
    <t>Артикул</t>
  </si>
  <si>
    <t>Название</t>
  </si>
  <si>
    <t>Раздел</t>
  </si>
  <si>
    <t>Цена</t>
  </si>
  <si>
    <t>Ссылка на изображение</t>
  </si>
  <si>
    <t>Базовая</t>
  </si>
  <si>
    <t>Ежемесячная закупка</t>
  </si>
  <si>
    <t>&gt; 50 тыс руб.</t>
  </si>
  <si>
    <t>&gt; 300 тыс руб.</t>
  </si>
  <si>
    <t>&gt; 500 тыс руб.</t>
  </si>
  <si>
    <r>
      <t xml:space="preserve">Смеситель д/ванны и умывальника б/кронштейна на корпусе СМ 94. Излив с разв. носиком. </t>
    </r>
    <r>
      <rPr>
        <color rgb="FF1C4587"/>
      </rPr>
      <t>Патрубок РУС</t>
    </r>
  </si>
  <si>
    <t>См-Ум/МДЦБР КС 55101 резина</t>
  </si>
  <si>
    <t>Корпус КС 55</t>
  </si>
  <si>
    <t>См-Ум/МДЦБР КС 55102 резина</t>
  </si>
  <si>
    <t>См-ВУДРШЛ КС 94112 резина</t>
  </si>
  <si>
    <t>Корпус КС 94 без кронштейна</t>
  </si>
  <si>
    <t>См-Ум/МДЦБР КС 55001 керамика</t>
  </si>
  <si>
    <t>См-ВУДРШЛ КС 94012 керамика</t>
  </si>
  <si>
    <t>См-Ум/МДЦБР КС 55002 керамика</t>
  </si>
  <si>
    <t>См-Ум/МДЦБР КС 55111 резина</t>
  </si>
  <si>
    <t>См-ВУДРШЛ КС 94122 резина</t>
  </si>
  <si>
    <t>См-Ум/МДЦБР КС 55112 резина</t>
  </si>
  <si>
    <t>См-Ум/МДЦБР КС 55011 керамика</t>
  </si>
  <si>
    <t>См-ВУДРШЛ КС 94022 керамика</t>
  </si>
  <si>
    <t>См-Ум/МДЦБР КС 55012 керамика</t>
  </si>
  <si>
    <t>См-Ум/МДЦБР КС 55121 резина</t>
  </si>
  <si>
    <t>См-ВУДРШЛ КС 94162 резина</t>
  </si>
  <si>
    <t>См-Ум/МДЦБР КС 55122 резина</t>
  </si>
  <si>
    <t>См-Ум/МДЦБР КС 55021 керамика</t>
  </si>
  <si>
    <t>См-ВУДРШЛ КС 94062 керамика</t>
  </si>
  <si>
    <t>См-Ум/МДЦБР КС 55022 керамика</t>
  </si>
  <si>
    <t>См-Ум/МДЦБР КС 55161 резина</t>
  </si>
  <si>
    <t>См-ВУДРШЛ КС 94102 резина</t>
  </si>
  <si>
    <t>См-Ум/МДЦБР КС 55162 резина</t>
  </si>
  <si>
    <t>См-Ум/МДЦБР КС 55061 керамика</t>
  </si>
  <si>
    <t>См-Ум/МДЦБР КС 55062 керамика</t>
  </si>
  <si>
    <t>См-ВУДРШЛ КС 94002 керамика</t>
  </si>
  <si>
    <t>См-Ум/МДЦБР КС 55171 резина</t>
  </si>
  <si>
    <t>См-Ум/МДЦБР КС 55172 резина</t>
  </si>
  <si>
    <t>См-ВУДРШЛ КС 94172 резина</t>
  </si>
  <si>
    <t>См-Ум/МДЦБР КС 55071 керамика</t>
  </si>
  <si>
    <t>См-Ум/МДЦБР КС 55072 керамика</t>
  </si>
  <si>
    <t>См-Ум/МДЦБР КС 55181 резина</t>
  </si>
  <si>
    <t>См-ВУДРШЛ КС 94072 керамика</t>
  </si>
  <si>
    <t>См-Ум/МДЦБР КС 55182 резина</t>
  </si>
  <si>
    <t>См-Ум/МДЦБР КС 55081 керамика</t>
  </si>
  <si>
    <t>См-ВУДРШЛ КС 94182 резина</t>
  </si>
  <si>
    <t>См-Ум/МДЦБР КС 55082 керамика</t>
  </si>
  <si>
    <t>См-Ум/МДЦБР КС 55191 резина</t>
  </si>
  <si>
    <t>См-ВУДРШЛ КС 94082 керамика</t>
  </si>
  <si>
    <t>См-Ум/МДЦБР КС 55192 резина</t>
  </si>
  <si>
    <t>См-Ум/МДЦБР КС 55091 керамика</t>
  </si>
  <si>
    <t>См-ВУДРШЛ КС 94192 резина</t>
  </si>
  <si>
    <t>См-Ум/МДЦБР КС 55092 керамика</t>
  </si>
  <si>
    <t>См-Ум/МДЦБР КС 55103 резина</t>
  </si>
  <si>
    <t>См-ВУДРШЛ КС 94092 керамика</t>
  </si>
  <si>
    <t>См-Ум/МДЦБР КС 55104 резина</t>
  </si>
  <si>
    <t>См-Ум/МДЦБР КС 55003 керамика</t>
  </si>
  <si>
    <r>
      <t xml:space="preserve">Смеситель д/ванны и умывальника б/кронштейна на корпусе СМ 95. Излив с аэратором. </t>
    </r>
    <r>
      <rPr>
        <color rgb="FF073763"/>
      </rPr>
      <t>Патрубок РУС</t>
    </r>
  </si>
  <si>
    <t>См-Ум/МДЦБР КС 55004 керамика</t>
  </si>
  <si>
    <t>См-Ум/МДЦБР КС 55113 резина</t>
  </si>
  <si>
    <t>См-Ум/МДЦБР КС 55114 резина</t>
  </si>
  <si>
    <t>См-ВУДРШЛ КС 95112 резина</t>
  </si>
  <si>
    <t>Корпус КС 95 без кронштейна</t>
  </si>
  <si>
    <t>См-Ум/МДЦБР КС 55013 керамика</t>
  </si>
  <si>
    <t>См-Ум/МДЦБР КС 55014 керамика</t>
  </si>
  <si>
    <t>См-Ум/МДЦБР КС 55123 резина</t>
  </si>
  <si>
    <t>См-Ум/МДЦБР КС 55124 резина</t>
  </si>
  <si>
    <t>См-ВУДРШЛ КС 95012 керамика</t>
  </si>
  <si>
    <t>См-Ум/МДЦБР КС 55023 керамика</t>
  </si>
  <si>
    <t>См-Ум/МДЦБР КС 55024 керамика</t>
  </si>
  <si>
    <t>См-ВУДРШЛ КС 95122 резина</t>
  </si>
  <si>
    <t>См-Ум/МДЦБР КС 55163 резина</t>
  </si>
  <si>
    <t>См-Ум/МДЦБР КС 55164 резина</t>
  </si>
  <si>
    <t>См-ВУДРШЛ КС 95022 керамика</t>
  </si>
  <si>
    <t>См-Ум/МДЦБР КС 55063 керамика</t>
  </si>
  <si>
    <t>См-Ум/МДЦБР КС 55064 керамика</t>
  </si>
  <si>
    <t>См-ВУДРШЛ КС 95162 резина</t>
  </si>
  <si>
    <t>См-Ум/МДЦБР КС 55173 резина</t>
  </si>
  <si>
    <t>См-ВУДРШЛ КС 95062 керамика</t>
  </si>
  <si>
    <t>См-Ум/МДЦБР КС 55174 резина</t>
  </si>
  <si>
    <t>См-Ум/МДЦБР КС 55073 керамика</t>
  </si>
  <si>
    <t>См-ВУДРШЛ КС 95102 резина</t>
  </si>
  <si>
    <t>См-Ум/МДЦБР КС 55074 керамика</t>
  </si>
  <si>
    <t>См-Ум/МДЦБР КС 55183 резина</t>
  </si>
  <si>
    <t>См-ВУДРШЛ КС 95002 керамика</t>
  </si>
  <si>
    <t>См-Ум/МДЦБР КС 55184 резина</t>
  </si>
  <si>
    <t>См-Ум/МДЦБР КС 55083 керамика</t>
  </si>
  <si>
    <t>См-Ум/МДЦБР КС 55084 керамика</t>
  </si>
  <si>
    <t>См-ВУДРШЛ КС 95172 резина</t>
  </si>
  <si>
    <t>См-Ум/МДЦБР КС 55193 резина</t>
  </si>
  <si>
    <t>См-Ум/МДЦБР КС 55194 резина</t>
  </si>
  <si>
    <t>См-ВУДРШЛ КС 95072 керамика</t>
  </si>
  <si>
    <t>См-Ум/МДЦБР КС 55093 керамика</t>
  </si>
  <si>
    <t>См-Ум/МДЦБР КС 55094 керамика</t>
  </si>
  <si>
    <t>См-ВУДРШЛ КС 95182 резина</t>
  </si>
  <si>
    <t>См-Ум/МДЦБР КС 56101 резина</t>
  </si>
  <si>
    <t>Корпус КС 56</t>
  </si>
  <si>
    <t>См-Ум/МДЦБР КС 56102 резина</t>
  </si>
  <si>
    <t>См-ВУДРШЛ КС 95082 керамика</t>
  </si>
  <si>
    <t>См-Ум/МДЦБР КС 56001 керамика</t>
  </si>
  <si>
    <t>См-Ум/МДЦБР КС 56002 керамика</t>
  </si>
  <si>
    <t>См-ВУДРШЛ КС 95192 резина</t>
  </si>
  <si>
    <t>См-Ум/МДЦБР КС 56112 резина</t>
  </si>
  <si>
    <t>См-ВУДРШЛ КС 95092 керамика</t>
  </si>
  <si>
    <t>См-Ум/МДЦБР КС 56111 резина</t>
  </si>
  <si>
    <t>См-Ум/МДЦБР КС 56012 керамика</t>
  </si>
  <si>
    <t>См-Ум/МДЦБР КС 56011 керамика</t>
  </si>
  <si>
    <r>
      <rPr>
        <color rgb="FF980000"/>
      </rPr>
      <t>Смеситель д/ванны и умывальника б/кронштейна на корпусе СМ 85. Излив с аэратором.</t>
    </r>
    <r>
      <t xml:space="preserve"> </t>
    </r>
    <r>
      <rPr>
        <color rgb="FF073763"/>
      </rPr>
      <t>Патрубок ЕВРО</t>
    </r>
  </si>
  <si>
    <t>См-Ум/МДЦБР КС 56122 резина</t>
  </si>
  <si>
    <t>См-Ум/МДЦБР КС 56121 резина</t>
  </si>
  <si>
    <t>См-ВУДРШЛ КС 85112 резина</t>
  </si>
  <si>
    <t>Корпус КС 85 без кронштейна</t>
  </si>
  <si>
    <t>См-Ум/МДЦБР КС 56022 керамика</t>
  </si>
  <si>
    <t>См-Ум/МДЦБР КС 56021 керамика</t>
  </si>
  <si>
    <t>См-Ум/МДЦБР КС 56161 резина</t>
  </si>
  <si>
    <t>См-Ум/МДЦБР КС 56162 резина</t>
  </si>
  <si>
    <t>См-ВУДРШЛ КС 85012 керамика</t>
  </si>
  <si>
    <t>См-Ум/МДЦБР КС 56061 керамика</t>
  </si>
  <si>
    <t>См-Ум/МДЦБР КС 56062 керамика</t>
  </si>
  <si>
    <t>См-ВУДРШЛ КС 85122 резина</t>
  </si>
  <si>
    <t>См-Ум/МДЦБР КС 56171 резина</t>
  </si>
  <si>
    <t>См-Ум/МДЦБР КС 56172 резина</t>
  </si>
  <si>
    <t>См-ВУДРШЛ КС 85022 керамика</t>
  </si>
  <si>
    <t>См-Ум/МДЦБР КС 56071 керамика</t>
  </si>
  <si>
    <t>См-Ум/МДЦБР КС 56072 керамика</t>
  </si>
  <si>
    <t>См-Ум/МДЦБР КС 56181 резина</t>
  </si>
  <si>
    <t>См-Ум/МДЦБР КС 56192 резина</t>
  </si>
  <si>
    <t>См-ВУДРШЛ КС 85162 резина</t>
  </si>
  <si>
    <t>См-Ум/МДЦБР КС 56081 керамика</t>
  </si>
  <si>
    <t>См-Ум/МДЦБР КС 56092 керамика</t>
  </si>
  <si>
    <t>См-ВУДРШЛ КС 85062 керамика</t>
  </si>
  <si>
    <t>См-Ум/МДЦБР КС 56191 резина</t>
  </si>
  <si>
    <t>См-ВУДРШЛ КС 85102 резина</t>
  </si>
  <si>
    <t>См-Ум/МДЦБР КС 56182 резина</t>
  </si>
  <si>
    <t>См-Ум/МДЦБР КС 56091 керамика</t>
  </si>
  <si>
    <t>См-ВУДРШЛ КС 85002 керамика</t>
  </si>
  <si>
    <t>См-Ум/МДЦБР КС 56082 керамика</t>
  </si>
  <si>
    <t>См-Ум/МДЦБР КС 56103 резина</t>
  </si>
  <si>
    <t>См-Ум/МДЦБР КС 56104 резина</t>
  </si>
  <si>
    <t>См-ВУДРШЛ КС 85172 резина</t>
  </si>
  <si>
    <t>См-Ум/МДЦБР КС 56003 керамика</t>
  </si>
  <si>
    <t>См-Ум/МДЦБР КС 56004 керамика</t>
  </si>
  <si>
    <t>См-Ум/МДЦБР КС 56113 резина</t>
  </si>
  <si>
    <t>См-ВУДРШЛ КС 85072 керамика</t>
  </si>
  <si>
    <t>См-Ум/МДЦБР КС 56013 керамика</t>
  </si>
  <si>
    <t>См-Ум/МДЦБР КС 56124 резина</t>
  </si>
  <si>
    <t>См-ВУДРШЛ КС 85182 резина</t>
  </si>
  <si>
    <t>См-ВУДРШЛ КС 85082 керамика</t>
  </si>
  <si>
    <t>См-Ум/МДЦБР КС 56123 резина</t>
  </si>
  <si>
    <t>См-Ум/МДЦБР КС 56024 керамика</t>
  </si>
  <si>
    <t>См-Ум/МДЦБР КС 56023 керамика</t>
  </si>
  <si>
    <t>См-ВУДРШЛ КС 85192 резина</t>
  </si>
  <si>
    <t>См-Ум/МДЦБР КС 56174 резина</t>
  </si>
  <si>
    <t>См-ВУДРШЛ КС 85092 керамика</t>
  </si>
  <si>
    <t>См-Ум/МДЦБР КС 56163 резина</t>
  </si>
  <si>
    <t>См-Ум/МДЦБР КС 56074 керамика</t>
  </si>
  <si>
    <t>См-Ум/МДЦБР КС 56063 керамика</t>
  </si>
  <si>
    <r>
      <t xml:space="preserve">Смеситель д/ванны и умывальника </t>
    </r>
    <r>
      <rPr>
        <color rgb="FF274E13"/>
      </rPr>
      <t>с кронштейном</t>
    </r>
    <r>
      <t xml:space="preserve"> на корпусе СМ 87. Излив с аэратором.  </t>
    </r>
    <r>
      <rPr>
        <color rgb="FF073763"/>
      </rPr>
      <t>Патрубок ЕВРО</t>
    </r>
  </si>
  <si>
    <t>См-Ум/МДЦБР КС 56194 резина</t>
  </si>
  <si>
    <t>См-Ум/МДЦБР КС 56173 резина</t>
  </si>
  <si>
    <t>См-Ум/МДЦБР КС 56094 керамика</t>
  </si>
  <si>
    <t>См-Ум/МДЦБР КС 56073 керамика</t>
  </si>
  <si>
    <t>См-Ум/МДЦБР КС 56164 резина</t>
  </si>
  <si>
    <t>См-Ум/МДЦБР КС 56183 резина</t>
  </si>
  <si>
    <t>См-Ум/МДЦБР КС 56064 керамика</t>
  </si>
  <si>
    <t>См-ВУДРШЛ КС 87112 резина</t>
  </si>
  <si>
    <t>Корпус КС 87 с кронштейном</t>
  </si>
  <si>
    <t>См-Ум/МДЦБР КС 56083 керамика</t>
  </si>
  <si>
    <t>См-Ум/МДЦБР КС 56114 резина</t>
  </si>
  <si>
    <t>См-Ум/МДЦБР КС 56193 резина</t>
  </si>
  <si>
    <t>См-Ум/МДЦБР КС 56014 керамика</t>
  </si>
  <si>
    <t>См-ВУДРШЛ КС 87012 керамика</t>
  </si>
  <si>
    <t>См-Ум/МДЦБР КС 56093 керамика</t>
  </si>
  <si>
    <t>См-Ум/МДЦБР КС 56184 резина</t>
  </si>
  <si>
    <t>См-ВУДРШЛ КС 87122 резина</t>
  </si>
  <si>
    <t>См-Ум/МДЦБР КС 51105 резина</t>
  </si>
  <si>
    <t>Корпус КС 51 усиленный</t>
  </si>
  <si>
    <t>См-Ум/МДЦБР КС 56084 керамика</t>
  </si>
  <si>
    <t>См-ВУДРШЛ КС 87022 керамика</t>
  </si>
  <si>
    <t>См-Ум/МДЦБР КС 51005 керамика</t>
  </si>
  <si>
    <t>См-Ум/МДЦБР КС 51106 резина</t>
  </si>
  <si>
    <t>См-ВУДРШЛ КС 87162 резина</t>
  </si>
  <si>
    <t>См-Ум/МДЦБР КС 51125 резина</t>
  </si>
  <si>
    <t>См-ВУДРШЛ КС 87062 керамика</t>
  </si>
  <si>
    <t>См-Ум/МДЦБР КС 51006 керамика</t>
  </si>
  <si>
    <t>См-Ум/МДЦБР КС 51025 керамика</t>
  </si>
  <si>
    <t>См-ВУДРШЛ КС 87102 резина</t>
  </si>
  <si>
    <t>См-Ум/МДЦБР КС 51116 резина</t>
  </si>
  <si>
    <t>См-Ум/МДЦБР КС 51175 резина</t>
  </si>
  <si>
    <t>См-ВУДРШЛ КС 87002 керамика</t>
  </si>
  <si>
    <t>См-Ум/МДЦБР КС 51016 керамика</t>
  </si>
  <si>
    <t>См-Ум/МДЦБР КС 51075 керамика</t>
  </si>
  <si>
    <t>См-ВУДРШЛ КС 87172 резина</t>
  </si>
  <si>
    <t>См-Ум/МДЦБР КС 51126 резина</t>
  </si>
  <si>
    <t>См-Ум/МДЦБР КС 51195 резина</t>
  </si>
  <si>
    <t>См-ВУДРШЛ КС 87072 керамика</t>
  </si>
  <si>
    <t>См-Ум/МДЦБР КС 51026 керамика</t>
  </si>
  <si>
    <t>См-ВУДРШЛ КС 87182 резина</t>
  </si>
  <si>
    <t>См-Ум/МДЦБР КС 51095 керамика</t>
  </si>
  <si>
    <t>См-Ум/МДЦБР КС 51166 резина</t>
  </si>
  <si>
    <t>См-ВУДРШЛ КС 87082 керамика</t>
  </si>
  <si>
    <t>См-Ум/МДЦБР КС 51165 резина</t>
  </si>
  <si>
    <t>См-ВУДРШЛ КС 87192 резина</t>
  </si>
  <si>
    <t>См-Ум/МДЦБР КС 51066 керамика</t>
  </si>
  <si>
    <t>См-Ум/МДЦБР КС 51065 керамика</t>
  </si>
  <si>
    <t>См-ВУДРШЛ КС 87092 керамика</t>
  </si>
  <si>
    <t>См-Ум/МДЦБР КС 51176 резина</t>
  </si>
  <si>
    <t>См-Ум/МДЦБР КС 51115 резина</t>
  </si>
  <si>
    <t>См-ВУДРШЛ КС 87113 резина</t>
  </si>
  <si>
    <t>См-Ум/МДЦБР КС 51076 керамика</t>
  </si>
  <si>
    <t>См-ВУДРШЛ КС 87013 керамика</t>
  </si>
  <si>
    <t>См-Ум/МДЦБР КС 51015 керамика</t>
  </si>
  <si>
    <t>См-Ум/МДЦБР КС 51186 резина</t>
  </si>
  <si>
    <t>См-ВУДРШЛ КС 87123 резина</t>
  </si>
  <si>
    <t>См-Ум/МДЦБР КС 51185 резина</t>
  </si>
  <si>
    <t>См-Ум/МДЦБР КС 51086 керамика</t>
  </si>
  <si>
    <t>См-Ум/МДЦБР КС 51196 резина</t>
  </si>
  <si>
    <t>См-ВУДРШЛ КС 87023 керамика</t>
  </si>
  <si>
    <t>См-Ум/МДЦБР КС 51085 керамика</t>
  </si>
  <si>
    <t>См-Ум/МДЦБР КС 51096 керамика</t>
  </si>
  <si>
    <t>См-ВУДРШЛ КС 87163 резина</t>
  </si>
  <si>
    <t>См-Ум/МДЦБР КС 51107 резина</t>
  </si>
  <si>
    <t>См-Ум/МДЦБР КС 51108 резина</t>
  </si>
  <si>
    <t>См-ВУДРШЛ КС 87063 керамика</t>
  </si>
  <si>
    <t>См-Ум/МДЦБР КС 51007 керамика</t>
  </si>
  <si>
    <t>См-Ум/МДЦБР КС 51008 керамика</t>
  </si>
  <si>
    <t>См-ВУДРШЛ КС 87103 резина</t>
  </si>
  <si>
    <t>См-Ум/МДЦБР КС 51127 резина</t>
  </si>
  <si>
    <t>См-Ум/МДЦБР КС 51118 резина</t>
  </si>
  <si>
    <t>См-ВУДРШЛ КС 87003 керамика</t>
  </si>
  <si>
    <t>См-Ум/МДЦБР КС 51027 керамика</t>
  </si>
  <si>
    <t>См-ВУДРШЛ КС 87173 резина</t>
  </si>
  <si>
    <t>См-Ум/МДЦБР КС 51018 керамика</t>
  </si>
  <si>
    <t>См-Ум/МДЦБР КС 51177 резина</t>
  </si>
  <si>
    <t>См-ВУДРШЛ КС 87073 керамика</t>
  </si>
  <si>
    <t>См-Ум/МДЦБР КС 51077 керамика</t>
  </si>
  <si>
    <t>См-Ум/МДЦБР КС 51128 резина</t>
  </si>
  <si>
    <t>См-ВУДРШЛ КС 87183 резина</t>
  </si>
  <si>
    <t>См-Ум/МДЦБР КС 51197 резина</t>
  </si>
  <si>
    <t>См-Ум/МДЦБР КС 51028 керамика</t>
  </si>
  <si>
    <t>См-ВУДРШЛ КС 87083 керамика</t>
  </si>
  <si>
    <t>См-Ум/МДЦБР КС 51097 керамика</t>
  </si>
  <si>
    <t>См-Ум/МДЦБР КС 51168 резина</t>
  </si>
  <si>
    <t>См-ВУДРШЛ КС 87193 резина</t>
  </si>
  <si>
    <t>См-Ум/МДЦБР КС 51167 резина</t>
  </si>
  <si>
    <t>См-Ум/МДЦБР КС 51068 керамика</t>
  </si>
  <si>
    <t>См-ВУДРШЛ КС 87093 керамика</t>
  </si>
  <si>
    <t>См-Ум/МДЦБР КС 51067 керамика</t>
  </si>
  <si>
    <t>См-ВУДРШЛ КС 87121 резина</t>
  </si>
  <si>
    <t>См-Ум/МДЦБР КС 51178 резина</t>
  </si>
  <si>
    <t>См-Ум/МДЦБР КС 51117 резина</t>
  </si>
  <si>
    <t>См-ВУДРШЛ КС 87021 керамика</t>
  </si>
  <si>
    <t>См-Ум/МДЦБР КС 51078 керамика</t>
  </si>
  <si>
    <t>См-ВУДРШЛ КС 87161 резина</t>
  </si>
  <si>
    <t>См-Ум/МДЦБР КС 51017 керамика</t>
  </si>
  <si>
    <t>См-ВУДРШЛ КС 87061 керамика</t>
  </si>
  <si>
    <t>См-Ум/МДЦБР КС 51188 резина</t>
  </si>
  <si>
    <t>См-Ум/МДЦБР КС 51187 резина</t>
  </si>
  <si>
    <t>См-ВУДРШЛ КС 87101 резина</t>
  </si>
  <si>
    <t>См-Ум/МДЦБР КС 51088 керамика</t>
  </si>
  <si>
    <t>См-ВУДРШЛ КС 87191 резина</t>
  </si>
  <si>
    <t>См-Ум/МДЦБР КС 51087 керамика</t>
  </si>
  <si>
    <t>См-Ум/МДЦБР КС 51198 резина</t>
  </si>
  <si>
    <t>См-ВУДРШЛ КС 87171 резина</t>
  </si>
  <si>
    <t>См-Ум/МДЦБР КС 51109 резина</t>
  </si>
  <si>
    <t>См-Ум/МДЦБР КС 51098 керамика</t>
  </si>
  <si>
    <t>См-ВУДРШЛ КС 87001 керамика</t>
  </si>
  <si>
    <t>См-Ум/МДЦБР КС 51009 керамика</t>
  </si>
  <si>
    <t>См-ВУДРШЛ КС 87071 керамика</t>
  </si>
  <si>
    <t>См-Ум/МДЦБР КС 511010 резина</t>
  </si>
  <si>
    <t>См-Ум/МДЦБР КС 51129 резина</t>
  </si>
  <si>
    <t>См-ВУДРШЛ КС 87091 керамика</t>
  </si>
  <si>
    <t>См-Ум/МДЦБР КС 510010 керамика</t>
  </si>
  <si>
    <t>См-Ум/МДЦБР КС 51029 керамика</t>
  </si>
  <si>
    <r>
      <t xml:space="preserve">Смеситель д/ванны и умывальника </t>
    </r>
    <r>
      <rPr>
        <color rgb="FF274E13"/>
      </rPr>
      <t>с кронштейном</t>
    </r>
    <r>
      <t xml:space="preserve"> на корпусе СМ 96. Излив с разв. носиком. </t>
    </r>
    <r>
      <rPr>
        <color rgb="FF073763"/>
      </rPr>
      <t>Патрубок РУС</t>
    </r>
  </si>
  <si>
    <t>См-Ум/МДЦБР КС 511110 резина</t>
  </si>
  <si>
    <t>См-Ум/МДЦБР КС 51179 резина</t>
  </si>
  <si>
    <t>См-ВУДРШЛ КС 96112 резина</t>
  </si>
  <si>
    <t>Корпус КС 96 с кронштейном</t>
  </si>
  <si>
    <t>См-Ум/МДЦБР КС 510110керамика</t>
  </si>
  <si>
    <t>См-Ум/МДЦБР КС 51079 керамика</t>
  </si>
  <si>
    <t>См-Ум/МДЦБР КС 511210 резина</t>
  </si>
  <si>
    <t>См-Ум/МДЦБР КС 51199 резина</t>
  </si>
  <si>
    <t>См-ВУДРШЛ КС 96012 керамика</t>
  </si>
  <si>
    <t>См-Ум/МДЦБР КС 510210 керамика</t>
  </si>
  <si>
    <t>См-ВУДРШЛ КС 96122 резина</t>
  </si>
  <si>
    <t>См-Ум/МДЦБР КС 51099 керамика</t>
  </si>
  <si>
    <t>См-Ум/МДЦБР КС 511610 резина</t>
  </si>
  <si>
    <t>См-ВУДРШЛ КС 96022 керамика</t>
  </si>
  <si>
    <t>См-Ум/МДЦБР КС 51169 резина</t>
  </si>
  <si>
    <t>См-ВУДРШЛ КС 96162 резина</t>
  </si>
  <si>
    <t>См-Ум/МДЦБР КС 510610 керамика</t>
  </si>
  <si>
    <t>См-Ум/МДЦБР КС 51069 керамика</t>
  </si>
  <si>
    <t>См-ВУДРШЛ КС 96062 керамика</t>
  </si>
  <si>
    <t>См-Ум/МДЦБР КС 511710 резина</t>
  </si>
  <si>
    <t>См-Ум/МДЦБР КС 51119 резина</t>
  </si>
  <si>
    <t>См-ВУДРШЛ КС 96102 резина</t>
  </si>
  <si>
    <t>См-Ум/МДЦБР КС 510710 керамика</t>
  </si>
  <si>
    <t>См-Ум/МДЦБР КС 51019 керамика</t>
  </si>
  <si>
    <t>См-ВУДРШЛ КС 96002 керамика</t>
  </si>
  <si>
    <t>См-Ум/МДЦБР КС 511810 резина</t>
  </si>
  <si>
    <t>См-ВУДРШЛ КС 96172 резина</t>
  </si>
  <si>
    <t>См-Ум/МДЦБР КС 51189 резина</t>
  </si>
  <si>
    <t>См-Ум/МДЦБР КС 510810 керамика</t>
  </si>
  <si>
    <t>См-ВУДРШЛ КС 96072 керамика</t>
  </si>
  <si>
    <t>См-Ум/МДЦБР КС 51089 керамика</t>
  </si>
  <si>
    <t>См-Ум/МДЦБР КС 511910 резина</t>
  </si>
  <si>
    <t>См-ВУДРШЛ КС 96182 резина</t>
  </si>
  <si>
    <t>См-УмДРНР КС 911011 резина</t>
  </si>
  <si>
    <t>Корпус КС 91 настенный</t>
  </si>
  <si>
    <t>См-Ум/МДЦБР КС 510910 керамика</t>
  </si>
  <si>
    <t>См-ВУДРШЛ КС 96082 керамика</t>
  </si>
  <si>
    <t>См-УмДРНР КС 910011 керамика</t>
  </si>
  <si>
    <t>См-ВУДРШЛ КС 96192 резина</t>
  </si>
  <si>
    <t>См-УмДРНР КС 911111 резина</t>
  </si>
  <si>
    <t>См-ВУДРШЛ КС 96092 керамика</t>
  </si>
  <si>
    <t>См-УмДРНР КС 910111 керамика</t>
  </si>
  <si>
    <t>См-ВУДРШЛ КС 96113 резина</t>
  </si>
  <si>
    <t>См-УмДРНР КС 911211 резина</t>
  </si>
  <si>
    <t>См-ВУДРШЛ КС 96013 керамика</t>
  </si>
  <si>
    <t>См-УмДРНР КС 910211 керамика</t>
  </si>
  <si>
    <t>См-ВУДРШЛ КС 96123 резина</t>
  </si>
  <si>
    <t>См-ВУДРШЛ КС 96023 керамика</t>
  </si>
  <si>
    <t>См-УмДРНР КС 911611 резина</t>
  </si>
  <si>
    <t>См-ВУДРШЛ КС 96103 резина</t>
  </si>
  <si>
    <t>См-УмДРНР КС 910611 керамика</t>
  </si>
  <si>
    <t>См-ВУДРШЛ КС 96003 керамика</t>
  </si>
  <si>
    <t>См-УмДРНР КС 911711 резина</t>
  </si>
  <si>
    <t>См-ВУДРШЛ КС 96163 резина</t>
  </si>
  <si>
    <t>См-УмДРНР КС 910711 керамика</t>
  </si>
  <si>
    <t>См-ВУДРШЛ КС 96063 керамика</t>
  </si>
  <si>
    <t>См-ВУДРШЛ КС 96173 резина</t>
  </si>
  <si>
    <t>См-УмДРНР КС 911811 резина</t>
  </si>
  <si>
    <t>См-ВУДРШЛ КС 96073 керамика</t>
  </si>
  <si>
    <t>См-УмДРНР КС 910811 керамика</t>
  </si>
  <si>
    <t>См-ВУДРШЛ КС 96183 резина</t>
  </si>
  <si>
    <t>См-УмДРНР КС 911911 резина</t>
  </si>
  <si>
    <t>См-ВУДРШЛ КС 96083 керамика</t>
  </si>
  <si>
    <t>См-УмДРНР КС 910911 керамика</t>
  </si>
  <si>
    <t>См-ВУДРШЛ КС 96193 резина</t>
  </si>
  <si>
    <t>См-УмДРНР КС 911012 резина</t>
  </si>
  <si>
    <t>См-ВУДРШЛ КС 96093 керамика</t>
  </si>
  <si>
    <t>См-УмДРНР КС 910012 керамика</t>
  </si>
  <si>
    <t>См-ВУДРШЛ КС 96121 резина</t>
  </si>
  <si>
    <t>См-УмДРНР КС 911112 резина</t>
  </si>
  <si>
    <t>См-ВУДРШЛ КС 96021 керамика</t>
  </si>
  <si>
    <t>См-УмДРНР КС 910112 керамика</t>
  </si>
  <si>
    <t>См-ВУДРШЛ КС 96161 резина</t>
  </si>
  <si>
    <t>См-УмДРНР КС 911212 резина</t>
  </si>
  <si>
    <t>См-ВУДРШЛ КС 96061 керамика</t>
  </si>
  <si>
    <t>См-УмДРНР КС 910212 керамика</t>
  </si>
  <si>
    <t>См-ВУДРШЛ КС 96101 резина</t>
  </si>
  <si>
    <t>См-ВУДРШЛ КС 96001 керамика</t>
  </si>
  <si>
    <t>См-УмДРНР КС 911612 резина</t>
  </si>
  <si>
    <t>См-ВУДРШЛ КС 96171 резина</t>
  </si>
  <si>
    <t>См-УмДРНР КС 911712 резина</t>
  </si>
  <si>
    <t>См-ВУДРШЛ КС 96071 керамика</t>
  </si>
  <si>
    <t>См-УмДРНР КС 910712 керамика</t>
  </si>
  <si>
    <t>См-ВУДРШЛ КС 96191 резина</t>
  </si>
  <si>
    <t>См-УмДРНР КС 911812 резина</t>
  </si>
  <si>
    <t>См-ВУДРШЛ КС 96091 керамика</t>
  </si>
  <si>
    <t>См-УмДРНР КС 910812 керамика</t>
  </si>
  <si>
    <t>См-УмДРНР КС 911912 резина</t>
  </si>
  <si>
    <r>
      <t xml:space="preserve">Смеситель д/ванны и умывальника </t>
    </r>
    <r>
      <rPr>
        <color rgb="FF274E13"/>
      </rPr>
      <t>с кронштейном</t>
    </r>
    <r>
      <t xml:space="preserve"> на корпусе СМ 97. Излив с  аэратором. </t>
    </r>
    <r>
      <rPr>
        <color rgb="FF073763"/>
      </rPr>
      <t>Патрубок РУС</t>
    </r>
  </si>
  <si>
    <t>См-ВУДРШЛ КС 97112 резина</t>
  </si>
  <si>
    <t>Корпус КС 97 с кронштейном</t>
  </si>
  <si>
    <t>См-УмДРНР КС 910912 керамика</t>
  </si>
  <si>
    <t>См-УмДРНР КС 910612 керамика</t>
  </si>
  <si>
    <t>См-ВУДРШЛ КС 97012 керамика</t>
  </si>
  <si>
    <t>См-УмДРНР КС 90101 резина</t>
  </si>
  <si>
    <t>Корпус КС 90 настенный</t>
  </si>
  <si>
    <t>См-ВУДРШЛ КС 97122 резина</t>
  </si>
  <si>
    <t>См-УмДРНР КС 90001 керамика</t>
  </si>
  <si>
    <t>См-ВУДРШЛ КС 97022 керамика</t>
  </si>
  <si>
    <t>См-УмДРНР КС 90111 резина</t>
  </si>
  <si>
    <t>См-ВУДРШЛ КС 97162 резина</t>
  </si>
  <si>
    <t>См-УмДРНР КС 90011 керамика</t>
  </si>
  <si>
    <t>См-ВУДРШЛ КС 97062 керамика</t>
  </si>
  <si>
    <t>См-УмДРНР КС 90121 резина</t>
  </si>
  <si>
    <t>См-ВУДРШЛ КС 97102 резина</t>
  </si>
  <si>
    <t>См-УмДРНР КС 90021 керамика</t>
  </si>
  <si>
    <t>См-ВУДРШЛ КС 97002 керамика</t>
  </si>
  <si>
    <t>См-УмДРНР КС 90161 резина</t>
  </si>
  <si>
    <t>См-ВУДРШЛ КС 97172 резина</t>
  </si>
  <si>
    <t>См-УмДРНР КС 90061 керамика</t>
  </si>
  <si>
    <t>См-ВУДРШЛ КС 97072 керамика</t>
  </si>
  <si>
    <t>См-УмДРНР КС 90171 резина</t>
  </si>
  <si>
    <t>См-ВУДРШЛ КС 97182 резина</t>
  </si>
  <si>
    <t>См-УмДРНР КС 90071 керамика</t>
  </si>
  <si>
    <t>См-ВУДРШЛ КС 97082 керамика</t>
  </si>
  <si>
    <t>См-УмДРНР КС 90181 резина</t>
  </si>
  <si>
    <t>См-ВУДРШЛ КС 97192 резина</t>
  </si>
  <si>
    <t>См-УмДРНР КС 90081 керамика</t>
  </si>
  <si>
    <t>См-ВУДРШЛ КС 97092 керамика</t>
  </si>
  <si>
    <t>См-УмДРНР КС 90191 резина</t>
  </si>
  <si>
    <t>См-ВУДРШЛ КС 97113 резина</t>
  </si>
  <si>
    <t>См-УмДРНР КС 90091 керамика</t>
  </si>
  <si>
    <t>См-ВУДРШЛ КС 97013 керамика</t>
  </si>
  <si>
    <t>См-УмДРНР КС 90103 резина</t>
  </si>
  <si>
    <t>См-ВУДРШЛ КС 97123 резина</t>
  </si>
  <si>
    <t>См-УмДРНР КС 90003 керамика</t>
  </si>
  <si>
    <t>См-ВУДРШЛ КС 97023 керамика</t>
  </si>
  <si>
    <t>См-УмДРНР КС 90113 резина</t>
  </si>
  <si>
    <t>См-ВУДРШЛ КС 97163 резина</t>
  </si>
  <si>
    <t>См-УмДРНР КС 90013 керамика</t>
  </si>
  <si>
    <t>См-ВУДРШЛ КС 97063 керамика</t>
  </si>
  <si>
    <t>См-УмДРНР КС 90123 резина</t>
  </si>
  <si>
    <t>См-ВУДРШЛ КС 97103 резина</t>
  </si>
  <si>
    <t>См-УмДРНР КС 90023 керамика</t>
  </si>
  <si>
    <t>См-ВУДРШЛ КС 97003 керамика</t>
  </si>
  <si>
    <t>См-УмДРНР КС 90163 резина</t>
  </si>
  <si>
    <t>См-ВУДРШЛ КС 97173 резина</t>
  </si>
  <si>
    <t>См-УмДРНР КС 90063 керамика</t>
  </si>
  <si>
    <t>См-ВУДРШЛ КС 97073 керамика</t>
  </si>
  <si>
    <t>См-УмДРНР КС 90173 резина</t>
  </si>
  <si>
    <t>См-ВУДРШЛ КС 97183 резина</t>
  </si>
  <si>
    <t>См-УмДРНР КС 90073 керамика</t>
  </si>
  <si>
    <t>См-ВУДРШЛ КС 97083 керамика</t>
  </si>
  <si>
    <t>См-ВУДРШЛ КС 97193 резина</t>
  </si>
  <si>
    <t>См-УмДРНР КС 90183 резина</t>
  </si>
  <si>
    <t>См-ВУДРШЛ КС 97093 керамика</t>
  </si>
  <si>
    <t>См-УмДРНР КС 90083керамика</t>
  </si>
  <si>
    <t>См-ВУДРШЛ КС 97121 резина</t>
  </si>
  <si>
    <t>См-УмДРНР КС 90193 резина</t>
  </si>
  <si>
    <t>См-ВУДРШЛ КС 97021 керамика</t>
  </si>
  <si>
    <t>См-УмДРНР КС 90093 керамика</t>
  </si>
  <si>
    <t>См-ВУДРШЛ КС 97161 резина</t>
  </si>
  <si>
    <t>См-ВУДРШЛ КС 97061 керамика</t>
  </si>
  <si>
    <t>См-ВУДРШЛ КС 97101 резина</t>
  </si>
  <si>
    <t>См-ВУДРШЛ КС 97001 керамика</t>
  </si>
  <si>
    <t>См-ВУДРШЛ КС 97171 резина</t>
  </si>
  <si>
    <t>См-ВУДРШЛ КС 97071 керамика</t>
  </si>
  <si>
    <t>См-ВУДРШЛ КС 97191 резина</t>
  </si>
  <si>
    <t>См-ВУДРШЛ КС 97091 керамика</t>
  </si>
  <si>
    <t>См-ВДРНТр КС 921015 резина</t>
  </si>
  <si>
    <t>Корпус КС 92</t>
  </si>
  <si>
    <t>См-ВДРНТр КС 920015 керамика</t>
  </si>
  <si>
    <t>См-ВДРНТр КС 921115 резина</t>
  </si>
  <si>
    <t>См-ВДРНТр КС 920115 керамика</t>
  </si>
  <si>
    <t>См-ВДРНТр КС 921215 резина</t>
  </si>
  <si>
    <t>См-ВДРНТр КС 920215 керамика</t>
  </si>
  <si>
    <t>См-ВДРНТр КС 921615 резина</t>
  </si>
  <si>
    <t>См-ВДРНТр КС 920615 керамика</t>
  </si>
  <si>
    <t>См-ВДРНТр КС 921715 резина</t>
  </si>
  <si>
    <t>См-ВДРНТр КС 920715 керамика</t>
  </si>
  <si>
    <t>См-ВДРНТр КС 921815 резина</t>
  </si>
  <si>
    <t>См-ВДРНТр КС 920815 керамика</t>
  </si>
  <si>
    <t>См-ВДРНТр КС 921915 резина</t>
  </si>
  <si>
    <t>См-ВДРНТр КС 920915 керамика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</si>
</sst>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\(#,##0.00\)"/>
  </numFmts>
  <fonts count="10">
    <font>
      <sz val="10.0"/>
      <color rgb="FF000000"/>
      <name val="Arial"/>
    </font>
    <font>
      <b/>
      <sz val="11.0"/>
      <name val="Arial"/>
    </font>
    <font/>
    <font>
      <sz val="11.0"/>
      <name val="Arial"/>
    </font>
    <font>
      <b/>
      <sz val="10.0"/>
      <color rgb="FF980000"/>
      <name val="Arial"/>
    </font>
    <font>
      <sz val="10.0"/>
      <name val="Arial"/>
    </font>
    <font>
      <u/>
      <sz val="11.0"/>
      <color rgb="FF0000FF"/>
      <name val="Arial"/>
    </font>
    <font>
      <b/>
      <sz val="11.0"/>
      <color rgb="FF980000"/>
      <name val="Arial"/>
    </font>
    <font>
      <u/>
      <sz val="11.0"/>
      <color rgb="FF0000FF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8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1" numFmtId="0" xfId="0" applyAlignment="1" applyFont="1">
      <alignment horizontal="center"/>
    </xf>
    <xf borderId="0" fillId="0" fontId="3" numFmtId="0" xfId="0" applyFont="1"/>
    <xf borderId="0" fillId="0" fontId="0" numFmtId="0" xfId="0" applyFont="1"/>
    <xf borderId="5" fillId="0" fontId="2" numFmtId="0" xfId="0" applyBorder="1" applyFont="1"/>
    <xf borderId="1" fillId="0" fontId="1" numFmtId="164" xfId="0" applyAlignment="1" applyBorder="1" applyFont="1" applyNumberFormat="1">
      <alignment horizontal="center" vertical="center"/>
    </xf>
    <xf borderId="6" fillId="0" fontId="2" numFmtId="0" xfId="0" applyBorder="1" applyFont="1"/>
    <xf borderId="7" fillId="0" fontId="1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3" numFmtId="4" xfId="0" applyFont="1" applyNumberFormat="1"/>
    <xf borderId="0" fillId="0" fontId="3" numFmtId="2" xfId="0" applyFont="1" applyNumberFormat="1"/>
    <xf borderId="0" fillId="0" fontId="0" numFmtId="2" xfId="0" applyFont="1" applyNumberFormat="1"/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2" xfId="0" applyAlignment="1" applyFont="1" applyNumberFormat="1">
      <alignment vertical="center"/>
    </xf>
    <xf borderId="0" fillId="0" fontId="0" numFmtId="2" xfId="0" applyAlignment="1" applyFont="1" applyNumberFormat="1">
      <alignment vertical="center"/>
    </xf>
    <xf borderId="0" fillId="0" fontId="8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0" numFmtId="0" xfId="0" applyFont="1"/>
    <xf borderId="0" fillId="0" fontId="9" numFmtId="0" xfId="0" applyFont="1"/>
    <xf borderId="0" fillId="0" fontId="5" numFmtId="4" xfId="0" applyFont="1" applyNumberForma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ks116.ru/img/p/4/5/8/458.jpg" TargetMode="External"/><Relationship Id="rId42" Type="http://schemas.openxmlformats.org/officeDocument/2006/relationships/hyperlink" Target="http://ks116.ru/img/p/4/8/2/482.jpg" TargetMode="External"/><Relationship Id="rId41" Type="http://schemas.openxmlformats.org/officeDocument/2006/relationships/hyperlink" Target="http://ks116.ru/img/p/4/7/0/470.jpg" TargetMode="External"/><Relationship Id="rId44" Type="http://schemas.openxmlformats.org/officeDocument/2006/relationships/hyperlink" Target="http://ks116.ru/img/p/5/0/8/508.jpg" TargetMode="External"/><Relationship Id="rId43" Type="http://schemas.openxmlformats.org/officeDocument/2006/relationships/hyperlink" Target="http://ks116.ru/img/p/4/9/4/494.jpg" TargetMode="External"/><Relationship Id="rId46" Type="http://schemas.openxmlformats.org/officeDocument/2006/relationships/hyperlink" Target="http://ks116.ru/img/p/5/3/4/534.jpg" TargetMode="External"/><Relationship Id="rId45" Type="http://schemas.openxmlformats.org/officeDocument/2006/relationships/hyperlink" Target="http://ks116.ru/img/p/5/2/1/521.jpg" TargetMode="External"/><Relationship Id="rId107" Type="http://schemas.openxmlformats.org/officeDocument/2006/relationships/hyperlink" Target="http://ks116.ru/img/p/1/4/1/2/1412.jpg" TargetMode="External"/><Relationship Id="rId106" Type="http://schemas.openxmlformats.org/officeDocument/2006/relationships/hyperlink" Target="http://ks116.ru/img/p/1/3/9/9/1399.jpg" TargetMode="External"/><Relationship Id="rId105" Type="http://schemas.openxmlformats.org/officeDocument/2006/relationships/hyperlink" Target="http://ks116.ru/img/p/1/3/8/6/1386.jpg" TargetMode="External"/><Relationship Id="rId104" Type="http://schemas.openxmlformats.org/officeDocument/2006/relationships/hyperlink" Target="http://ks116.ru/img/p/1/3/7/3/1373.jpg" TargetMode="External"/><Relationship Id="rId109" Type="http://schemas.openxmlformats.org/officeDocument/2006/relationships/hyperlink" Target="http://ks116.ru/img/p/1/4/3/8/1438.jpg" TargetMode="External"/><Relationship Id="rId108" Type="http://schemas.openxmlformats.org/officeDocument/2006/relationships/hyperlink" Target="http://ks116.ru/img/p/1/4/2/5/1425.jpg" TargetMode="External"/><Relationship Id="rId48" Type="http://schemas.openxmlformats.org/officeDocument/2006/relationships/hyperlink" Target="http://ks116.ru/img/p/5/6/0/560.jpg" TargetMode="External"/><Relationship Id="rId47" Type="http://schemas.openxmlformats.org/officeDocument/2006/relationships/hyperlink" Target="http://ks116.ru/img/p/5/4/7/547.jpg" TargetMode="External"/><Relationship Id="rId49" Type="http://schemas.openxmlformats.org/officeDocument/2006/relationships/hyperlink" Target="http://ks116.ru/img/p/5/7/3/573.jpg" TargetMode="External"/><Relationship Id="rId103" Type="http://schemas.openxmlformats.org/officeDocument/2006/relationships/hyperlink" Target="http://ks116.ru/img/p/1/3/6/0/1360.jpg" TargetMode="External"/><Relationship Id="rId102" Type="http://schemas.openxmlformats.org/officeDocument/2006/relationships/hyperlink" Target="http://ks116.ru/img/p/1/3/3/2/1332.jpg" TargetMode="External"/><Relationship Id="rId101" Type="http://schemas.openxmlformats.org/officeDocument/2006/relationships/hyperlink" Target="http://ks116.ru/img/p/1/3/1/9/1319.jpg" TargetMode="External"/><Relationship Id="rId100" Type="http://schemas.openxmlformats.org/officeDocument/2006/relationships/hyperlink" Target="http://ks116.ru/img/p/1/3/5/8/1358.jpg" TargetMode="External"/><Relationship Id="rId31" Type="http://schemas.openxmlformats.org/officeDocument/2006/relationships/hyperlink" Target="http://ks116.ru/img/p/2/8/6/286.jpg" TargetMode="External"/><Relationship Id="rId30" Type="http://schemas.openxmlformats.org/officeDocument/2006/relationships/hyperlink" Target="http://ks116.ru/img/p/1/9/6/196.jpg" TargetMode="External"/><Relationship Id="rId33" Type="http://schemas.openxmlformats.org/officeDocument/2006/relationships/hyperlink" Target="http://ks116.ru/img/p/3/1/2/312.jpg" TargetMode="External"/><Relationship Id="rId32" Type="http://schemas.openxmlformats.org/officeDocument/2006/relationships/hyperlink" Target="http://ks116.ru/img/p/2/9/8/298.jpg" TargetMode="External"/><Relationship Id="rId35" Type="http://schemas.openxmlformats.org/officeDocument/2006/relationships/hyperlink" Target="http://ks116.ru/img/p/3/6/2/362.jpg" TargetMode="External"/><Relationship Id="rId34" Type="http://schemas.openxmlformats.org/officeDocument/2006/relationships/hyperlink" Target="http://ks116.ru/img/p/3/2/8/328.jpg" TargetMode="External"/><Relationship Id="rId37" Type="http://schemas.openxmlformats.org/officeDocument/2006/relationships/hyperlink" Target="http://ks116.ru/img/p/4/0/2/402.jpg" TargetMode="External"/><Relationship Id="rId36" Type="http://schemas.openxmlformats.org/officeDocument/2006/relationships/hyperlink" Target="http://ks116.ru/img/p/3/8/6/386.jpg" TargetMode="External"/><Relationship Id="rId39" Type="http://schemas.openxmlformats.org/officeDocument/2006/relationships/hyperlink" Target="http://ks116.ru/img/p/4/4/6/446.jpg" TargetMode="External"/><Relationship Id="rId38" Type="http://schemas.openxmlformats.org/officeDocument/2006/relationships/hyperlink" Target="http://ks116.ru/img/p/4/1/4/414.jpg" TargetMode="External"/><Relationship Id="rId20" Type="http://schemas.openxmlformats.org/officeDocument/2006/relationships/hyperlink" Target="http://ks116.ru/img/p/3/6/4/364.jpg" TargetMode="External"/><Relationship Id="rId22" Type="http://schemas.openxmlformats.org/officeDocument/2006/relationships/hyperlink" Target="http://ks116.ru/img/p/4/1/6/416.jpg" TargetMode="External"/><Relationship Id="rId21" Type="http://schemas.openxmlformats.org/officeDocument/2006/relationships/hyperlink" Target="http://ks116.ru/img/p/3/8/8/388.jpg" TargetMode="External"/><Relationship Id="rId24" Type="http://schemas.openxmlformats.org/officeDocument/2006/relationships/hyperlink" Target="http://ks116.ru/img/p/1/0/1/4/1014.jpg" TargetMode="External"/><Relationship Id="rId23" Type="http://schemas.openxmlformats.org/officeDocument/2006/relationships/hyperlink" Target="http://ks116.ru/img/p/1/0/0/2/1002.jpg" TargetMode="External"/><Relationship Id="rId129" Type="http://schemas.openxmlformats.org/officeDocument/2006/relationships/hyperlink" Target="http://ks116.ru/img/p/1/7/0/0/1700.jpg" TargetMode="External"/><Relationship Id="rId128" Type="http://schemas.openxmlformats.org/officeDocument/2006/relationships/hyperlink" Target="http://ks116.ru/img/p/1/6/8/7/1687.jpg" TargetMode="External"/><Relationship Id="rId127" Type="http://schemas.openxmlformats.org/officeDocument/2006/relationships/hyperlink" Target="http://ks116.ru/img/p/1/6/7/4/1674.jpg" TargetMode="External"/><Relationship Id="rId126" Type="http://schemas.openxmlformats.org/officeDocument/2006/relationships/hyperlink" Target="http://ks116.ru/img/p/1/6/6/1/1661.jpg" TargetMode="External"/><Relationship Id="rId26" Type="http://schemas.openxmlformats.org/officeDocument/2006/relationships/hyperlink" Target="http://ks116.ru/img/p/1/0/3/8/1038.jpg" TargetMode="External"/><Relationship Id="rId121" Type="http://schemas.openxmlformats.org/officeDocument/2006/relationships/hyperlink" Target="http://ks116.ru/img/p/1/5/9/6/1596.jpg" TargetMode="External"/><Relationship Id="rId25" Type="http://schemas.openxmlformats.org/officeDocument/2006/relationships/hyperlink" Target="http://ks116.ru/img/p/1/0/2/6/1026.jpg" TargetMode="External"/><Relationship Id="rId120" Type="http://schemas.openxmlformats.org/officeDocument/2006/relationships/hyperlink" Target="http://ks116.ru/img/p/1/5/8/0/1580.jpg" TargetMode="External"/><Relationship Id="rId28" Type="http://schemas.openxmlformats.org/officeDocument/2006/relationships/hyperlink" Target="http://ks116.ru/img/p/1/0/6/2/1062.jpg" TargetMode="External"/><Relationship Id="rId27" Type="http://schemas.openxmlformats.org/officeDocument/2006/relationships/hyperlink" Target="http://ks116.ru/img/p/1/0/5/0/1050.jpg" TargetMode="External"/><Relationship Id="rId125" Type="http://schemas.openxmlformats.org/officeDocument/2006/relationships/hyperlink" Target="http://ks116.ru/img/p/1/6/4/8/1648.jpg" TargetMode="External"/><Relationship Id="rId29" Type="http://schemas.openxmlformats.org/officeDocument/2006/relationships/hyperlink" Target="http://ks116.ru/img/p/1/8/6/186.jpg" TargetMode="External"/><Relationship Id="rId124" Type="http://schemas.openxmlformats.org/officeDocument/2006/relationships/hyperlink" Target="http://ks116.ru/img/p/1/6/3/5/1635.jpg" TargetMode="External"/><Relationship Id="rId123" Type="http://schemas.openxmlformats.org/officeDocument/2006/relationships/hyperlink" Target="http://ks116.ru/img/p/1/6/2/2/1622.jpg" TargetMode="External"/><Relationship Id="rId122" Type="http://schemas.openxmlformats.org/officeDocument/2006/relationships/hyperlink" Target="http://ks116.ru/img/p/1/6/0/9/1609.jpg" TargetMode="External"/><Relationship Id="rId95" Type="http://schemas.openxmlformats.org/officeDocument/2006/relationships/hyperlink" Target="http://ks116.ru/img/p/1/2/5/5/1255.jpg" TargetMode="External"/><Relationship Id="rId94" Type="http://schemas.openxmlformats.org/officeDocument/2006/relationships/hyperlink" Target="http://ks116.ru/img/p/1/2/4/2/1242.jpg" TargetMode="External"/><Relationship Id="rId97" Type="http://schemas.openxmlformats.org/officeDocument/2006/relationships/hyperlink" Target="http://ks116.ru/img/p/1/2/8/2/1282.jpg" TargetMode="External"/><Relationship Id="rId96" Type="http://schemas.openxmlformats.org/officeDocument/2006/relationships/hyperlink" Target="http://ks116.ru/img/p/1/2/8/0/1280.jpg" TargetMode="External"/><Relationship Id="rId11" Type="http://schemas.openxmlformats.org/officeDocument/2006/relationships/hyperlink" Target="http://ks116.ru/img/p/5/9/59.jpg" TargetMode="External"/><Relationship Id="rId99" Type="http://schemas.openxmlformats.org/officeDocument/2006/relationships/hyperlink" Target="http://ks116.ru/img/p/1/3/4/5/1345.jpg" TargetMode="External"/><Relationship Id="rId10" Type="http://schemas.openxmlformats.org/officeDocument/2006/relationships/hyperlink" Target="http://ks116.ru/img/p/5/3/53.jpg" TargetMode="External"/><Relationship Id="rId98" Type="http://schemas.openxmlformats.org/officeDocument/2006/relationships/hyperlink" Target="http://ks116.ru/img/p/1/3/0/6/1306.jpg" TargetMode="External"/><Relationship Id="rId13" Type="http://schemas.openxmlformats.org/officeDocument/2006/relationships/hyperlink" Target="http://ks116.ru/img/p/2/3/8/238.jpg" TargetMode="External"/><Relationship Id="rId12" Type="http://schemas.openxmlformats.org/officeDocument/2006/relationships/hyperlink" Target="http://ks116.ru/img/p/6/5/65.jpg" TargetMode="External"/><Relationship Id="rId91" Type="http://schemas.openxmlformats.org/officeDocument/2006/relationships/hyperlink" Target="http://ks116.ru/img/p/1/2/0/5/1205.jpg" TargetMode="External"/><Relationship Id="rId90" Type="http://schemas.openxmlformats.org/officeDocument/2006/relationships/hyperlink" Target="http://ks116.ru/img/p/1/1/9/2/1192.jpg" TargetMode="External"/><Relationship Id="rId93" Type="http://schemas.openxmlformats.org/officeDocument/2006/relationships/hyperlink" Target="http://ks116.ru/img/p/1/2/3/1/1231.jpg" TargetMode="External"/><Relationship Id="rId92" Type="http://schemas.openxmlformats.org/officeDocument/2006/relationships/hyperlink" Target="http://ks116.ru/img/p/1/2/1/8/1218.jpg" TargetMode="External"/><Relationship Id="rId118" Type="http://schemas.openxmlformats.org/officeDocument/2006/relationships/hyperlink" Target="http://ks116.ru/img/p/1/5/5/5/1555.jpg" TargetMode="External"/><Relationship Id="rId117" Type="http://schemas.openxmlformats.org/officeDocument/2006/relationships/hyperlink" Target="http://ks116.ru/img/p/1/5/4/2/1542.jpg" TargetMode="External"/><Relationship Id="rId116" Type="http://schemas.openxmlformats.org/officeDocument/2006/relationships/hyperlink" Target="http://ks116.ru/img/p/1/5/2/9/1529.jpg" TargetMode="External"/><Relationship Id="rId115" Type="http://schemas.openxmlformats.org/officeDocument/2006/relationships/hyperlink" Target="http://ks116.ru/img/p/1/5/1/6/1516.jpg" TargetMode="External"/><Relationship Id="rId119" Type="http://schemas.openxmlformats.org/officeDocument/2006/relationships/hyperlink" Target="http://ks116.ru/img/p/1/5/6/7/1567.jpg" TargetMode="External"/><Relationship Id="rId15" Type="http://schemas.openxmlformats.org/officeDocument/2006/relationships/hyperlink" Target="http://ks116.ru/img/p/2/6/0/260.jpg" TargetMode="External"/><Relationship Id="rId110" Type="http://schemas.openxmlformats.org/officeDocument/2006/relationships/hyperlink" Target="http://ks116.ru/img/p/1/4/5/1/1451.jpg" TargetMode="External"/><Relationship Id="rId14" Type="http://schemas.openxmlformats.org/officeDocument/2006/relationships/hyperlink" Target="http://ks116.ru/img/p/2/0/6/206.jpg" TargetMode="External"/><Relationship Id="rId17" Type="http://schemas.openxmlformats.org/officeDocument/2006/relationships/hyperlink" Target="http://ks116.ru/img/p/2/8/5/285.jpg" TargetMode="External"/><Relationship Id="rId16" Type="http://schemas.openxmlformats.org/officeDocument/2006/relationships/hyperlink" Target="http://ks116.ru/img/p/2/7/4/274.jpg" TargetMode="External"/><Relationship Id="rId19" Type="http://schemas.openxmlformats.org/officeDocument/2006/relationships/hyperlink" Target="http://ks116.ru/img/p/3/5/0/350.jpg" TargetMode="External"/><Relationship Id="rId114" Type="http://schemas.openxmlformats.org/officeDocument/2006/relationships/hyperlink" Target="http://ks116.ru/img/p/1/5/0/3/1503.jpg" TargetMode="External"/><Relationship Id="rId18" Type="http://schemas.openxmlformats.org/officeDocument/2006/relationships/hyperlink" Target="http://ks116.ru/img/p/3/0/9/309.jpg" TargetMode="External"/><Relationship Id="rId113" Type="http://schemas.openxmlformats.org/officeDocument/2006/relationships/hyperlink" Target="http://ks116.ru/img/p/1/4/9/0/1490.jpg" TargetMode="External"/><Relationship Id="rId112" Type="http://schemas.openxmlformats.org/officeDocument/2006/relationships/hyperlink" Target="http://ks116.ru/img/p/1/4/7/7/1477.jpg" TargetMode="External"/><Relationship Id="rId111" Type="http://schemas.openxmlformats.org/officeDocument/2006/relationships/hyperlink" Target="http://ks116.ru/img/p/1/4/6/4/1464.jpg" TargetMode="External"/><Relationship Id="rId84" Type="http://schemas.openxmlformats.org/officeDocument/2006/relationships/hyperlink" Target="http://ks116.ru/img/p/1/1/1/4/1114.jpg" TargetMode="External"/><Relationship Id="rId83" Type="http://schemas.openxmlformats.org/officeDocument/2006/relationships/hyperlink" Target="http://ks116.ru/img/p/1/1/0/1/1101.jpg" TargetMode="External"/><Relationship Id="rId86" Type="http://schemas.openxmlformats.org/officeDocument/2006/relationships/hyperlink" Target="http://ks116.ru/img/p/1/1/4/0/1140.jpg" TargetMode="External"/><Relationship Id="rId85" Type="http://schemas.openxmlformats.org/officeDocument/2006/relationships/hyperlink" Target="http://ks116.ru/img/p/1/1/2/7/1127.jpg" TargetMode="External"/><Relationship Id="rId88" Type="http://schemas.openxmlformats.org/officeDocument/2006/relationships/hyperlink" Target="http://ks116.ru/img/p/1/1/6/6/1166.jpg" TargetMode="External"/><Relationship Id="rId150" Type="http://schemas.openxmlformats.org/officeDocument/2006/relationships/hyperlink" Target="http://ks116.ru/img/p/1/9/7/8/1978.jpg" TargetMode="External"/><Relationship Id="rId87" Type="http://schemas.openxmlformats.org/officeDocument/2006/relationships/hyperlink" Target="http://ks116.ru/img/p/1/1/5/3/1153.jpg" TargetMode="External"/><Relationship Id="rId89" Type="http://schemas.openxmlformats.org/officeDocument/2006/relationships/hyperlink" Target="http://ks116.ru/img/p/1/1/7/9/1179.jpg" TargetMode="External"/><Relationship Id="rId80" Type="http://schemas.openxmlformats.org/officeDocument/2006/relationships/hyperlink" Target="http://ks116.ru/img/p/9/9/0/990.jpg" TargetMode="External"/><Relationship Id="rId82" Type="http://schemas.openxmlformats.org/officeDocument/2006/relationships/hyperlink" Target="http://ks116.ru/img/p/1/0/8/8/1088.jpg" TargetMode="External"/><Relationship Id="rId81" Type="http://schemas.openxmlformats.org/officeDocument/2006/relationships/hyperlink" Target="http://ks116.ru/img/p/1/0/7/4/1074.jpg" TargetMode="External"/><Relationship Id="rId1" Type="http://schemas.openxmlformats.org/officeDocument/2006/relationships/hyperlink" Target="http://ks116.ru/img/p/1/1.jpg" TargetMode="External"/><Relationship Id="rId2" Type="http://schemas.openxmlformats.org/officeDocument/2006/relationships/hyperlink" Target="http://ks116.ru/img/p/8/3/83.jpg" TargetMode="External"/><Relationship Id="rId3" Type="http://schemas.openxmlformats.org/officeDocument/2006/relationships/hyperlink" Target="http://ks116.ru/img/p/1/0/10.jpg" TargetMode="External"/><Relationship Id="rId149" Type="http://schemas.openxmlformats.org/officeDocument/2006/relationships/hyperlink" Target="http://ks116.ru/img/p/1/9/6/3/1963.jpg" TargetMode="External"/><Relationship Id="rId4" Type="http://schemas.openxmlformats.org/officeDocument/2006/relationships/hyperlink" Target="http://ks116.ru/img/p/1/0/2/102.jpg" TargetMode="External"/><Relationship Id="rId148" Type="http://schemas.openxmlformats.org/officeDocument/2006/relationships/hyperlink" Target="http://ks116.ru/img/p/1/9/5/0/1950.jpg" TargetMode="External"/><Relationship Id="rId9" Type="http://schemas.openxmlformats.org/officeDocument/2006/relationships/hyperlink" Target="http://ks116.ru/img/p/4/7/47.jpg" TargetMode="External"/><Relationship Id="rId143" Type="http://schemas.openxmlformats.org/officeDocument/2006/relationships/hyperlink" Target="http://ks116.ru/img/p/1/8/8/4/1884.jpg" TargetMode="External"/><Relationship Id="rId142" Type="http://schemas.openxmlformats.org/officeDocument/2006/relationships/hyperlink" Target="http://ks116.ru/img/p/1/8/7/1/1871.jpg" TargetMode="External"/><Relationship Id="rId141" Type="http://schemas.openxmlformats.org/officeDocument/2006/relationships/hyperlink" Target="http://ks116.ru/img/p/1/8/5/8/1858.jpg" TargetMode="External"/><Relationship Id="rId140" Type="http://schemas.openxmlformats.org/officeDocument/2006/relationships/hyperlink" Target="http://ks116.ru/img/p/1/8/4/5/1845.jpg" TargetMode="External"/><Relationship Id="rId5" Type="http://schemas.openxmlformats.org/officeDocument/2006/relationships/hyperlink" Target="http://ks116.ru/img/p/2/1/21.jpg" TargetMode="External"/><Relationship Id="rId147" Type="http://schemas.openxmlformats.org/officeDocument/2006/relationships/hyperlink" Target="http://ks116.ru/img/p/1/9/3/7/1937.jpg" TargetMode="External"/><Relationship Id="rId6" Type="http://schemas.openxmlformats.org/officeDocument/2006/relationships/hyperlink" Target="http://ks116.ru/img/p/1/2/1/121.jpg" TargetMode="External"/><Relationship Id="rId146" Type="http://schemas.openxmlformats.org/officeDocument/2006/relationships/hyperlink" Target="http://ks116.ru/img/p/1/9/2/4/1924.jpg" TargetMode="External"/><Relationship Id="rId7" Type="http://schemas.openxmlformats.org/officeDocument/2006/relationships/hyperlink" Target="http://ks116.ru/img/p/3/3/33.jpg" TargetMode="External"/><Relationship Id="rId145" Type="http://schemas.openxmlformats.org/officeDocument/2006/relationships/hyperlink" Target="http://ks116.ru/img/p/1/9/1/0/1910.jpg" TargetMode="External"/><Relationship Id="rId8" Type="http://schemas.openxmlformats.org/officeDocument/2006/relationships/hyperlink" Target="http://ks116.ru/img/p/3/9/39.jpg" TargetMode="External"/><Relationship Id="rId144" Type="http://schemas.openxmlformats.org/officeDocument/2006/relationships/hyperlink" Target="http://ks116.ru/img/p/1/8/9/7/1897.jpg" TargetMode="External"/><Relationship Id="rId73" Type="http://schemas.openxmlformats.org/officeDocument/2006/relationships/hyperlink" Target="http://ks116.ru/img/p/9/0/1/901.jpg" TargetMode="External"/><Relationship Id="rId72" Type="http://schemas.openxmlformats.org/officeDocument/2006/relationships/hyperlink" Target="http://ks116.ru/img/p/8/8/8/888.jpg" TargetMode="External"/><Relationship Id="rId75" Type="http://schemas.openxmlformats.org/officeDocument/2006/relationships/hyperlink" Target="http://ks116.ru/img/p/9/4/7/947.jpg" TargetMode="External"/><Relationship Id="rId74" Type="http://schemas.openxmlformats.org/officeDocument/2006/relationships/hyperlink" Target="http://ks116.ru/img/p/9/1/2/912.jpg" TargetMode="External"/><Relationship Id="rId77" Type="http://schemas.openxmlformats.org/officeDocument/2006/relationships/hyperlink" Target="http://ks116.ru/img/p/9/6/2/962.jpg" TargetMode="External"/><Relationship Id="rId76" Type="http://schemas.openxmlformats.org/officeDocument/2006/relationships/hyperlink" Target="http://ks116.ru/img/p/9/7/7/977.jpg" TargetMode="External"/><Relationship Id="rId79" Type="http://schemas.openxmlformats.org/officeDocument/2006/relationships/hyperlink" Target="http://ks116.ru/img/p/9/7/5/975.jpg" TargetMode="External"/><Relationship Id="rId78" Type="http://schemas.openxmlformats.org/officeDocument/2006/relationships/hyperlink" Target="http://ks116.ru/img/p/9/6/0/960.jpg" TargetMode="External"/><Relationship Id="rId71" Type="http://schemas.openxmlformats.org/officeDocument/2006/relationships/hyperlink" Target="http://ks116.ru/img/p/8/7/7/877.jpg" TargetMode="External"/><Relationship Id="rId70" Type="http://schemas.openxmlformats.org/officeDocument/2006/relationships/hyperlink" Target="http://ks116.ru/img/p/8/6/4/864.jpg" TargetMode="External"/><Relationship Id="rId139" Type="http://schemas.openxmlformats.org/officeDocument/2006/relationships/hyperlink" Target="http://ks116.ru/img/p/1/8/3/2/1832.jpg" TargetMode="External"/><Relationship Id="rId138" Type="http://schemas.openxmlformats.org/officeDocument/2006/relationships/hyperlink" Target="http://ks116.ru/img/p/1/8/1/9/1819.jpg" TargetMode="External"/><Relationship Id="rId137" Type="http://schemas.openxmlformats.org/officeDocument/2006/relationships/hyperlink" Target="http://ks116.ru/img/p/1/8/0/5/1805.jpg" TargetMode="External"/><Relationship Id="rId132" Type="http://schemas.openxmlformats.org/officeDocument/2006/relationships/hyperlink" Target="http://ks116.ru/img/p/1/7/3/9/1739.jpg" TargetMode="External"/><Relationship Id="rId131" Type="http://schemas.openxmlformats.org/officeDocument/2006/relationships/hyperlink" Target="http://ks116.ru/img/p/1/7/2/6/1726.jpg" TargetMode="External"/><Relationship Id="rId130" Type="http://schemas.openxmlformats.org/officeDocument/2006/relationships/hyperlink" Target="http://ks116.ru/img/p/1/7/1/3/1713.jpg" TargetMode="External"/><Relationship Id="rId136" Type="http://schemas.openxmlformats.org/officeDocument/2006/relationships/hyperlink" Target="http://ks116.ru/img/p/1/7/9/2/1792.jpg" TargetMode="External"/><Relationship Id="rId135" Type="http://schemas.openxmlformats.org/officeDocument/2006/relationships/hyperlink" Target="http://ks116.ru/img/p/1/7/7/8/1778.jpg" TargetMode="External"/><Relationship Id="rId134" Type="http://schemas.openxmlformats.org/officeDocument/2006/relationships/hyperlink" Target="http://ks116.ru/img/p/1/7/6/5/1765.jpg" TargetMode="External"/><Relationship Id="rId133" Type="http://schemas.openxmlformats.org/officeDocument/2006/relationships/hyperlink" Target="http://ks116.ru/img/p/1/7/5/2/1752.jpg" TargetMode="External"/><Relationship Id="rId62" Type="http://schemas.openxmlformats.org/officeDocument/2006/relationships/hyperlink" Target="http://ks116.ru/img/p/7/6/0/760.jpg" TargetMode="External"/><Relationship Id="rId61" Type="http://schemas.openxmlformats.org/officeDocument/2006/relationships/hyperlink" Target="http://ks116.ru/img/p/7/4/2/742.jpg" TargetMode="External"/><Relationship Id="rId64" Type="http://schemas.openxmlformats.org/officeDocument/2006/relationships/hyperlink" Target="http://ks116.ru/img/p/7/8/6/786.jpg" TargetMode="External"/><Relationship Id="rId63" Type="http://schemas.openxmlformats.org/officeDocument/2006/relationships/hyperlink" Target="http://ks116.ru/img/p/7/7/3/773.jpg" TargetMode="External"/><Relationship Id="rId66" Type="http://schemas.openxmlformats.org/officeDocument/2006/relationships/hyperlink" Target="http://ks116.ru/img/p/8/1/2/812.jpg" TargetMode="External"/><Relationship Id="rId65" Type="http://schemas.openxmlformats.org/officeDocument/2006/relationships/hyperlink" Target="http://ks116.ru/img/p/7/9/9/799.jpg" TargetMode="External"/><Relationship Id="rId68" Type="http://schemas.openxmlformats.org/officeDocument/2006/relationships/hyperlink" Target="http://ks116.ru/img/p/8/3/8/838.jpg" TargetMode="External"/><Relationship Id="rId67" Type="http://schemas.openxmlformats.org/officeDocument/2006/relationships/hyperlink" Target="http://ks116.ru/img/p/8/2/5/825.jpg" TargetMode="External"/><Relationship Id="rId60" Type="http://schemas.openxmlformats.org/officeDocument/2006/relationships/hyperlink" Target="http://ks116.ru/img/p/7/2/9/729.jpg" TargetMode="External"/><Relationship Id="rId69" Type="http://schemas.openxmlformats.org/officeDocument/2006/relationships/hyperlink" Target="http://ks116.ru/img/p/8/5/1/851.jpg" TargetMode="External"/><Relationship Id="rId51" Type="http://schemas.openxmlformats.org/officeDocument/2006/relationships/hyperlink" Target="http://ks116.ru/img/p/6/7/9/679.jpg" TargetMode="External"/><Relationship Id="rId50" Type="http://schemas.openxmlformats.org/officeDocument/2006/relationships/hyperlink" Target="http://ks116.ru/img/p/5/8/6/586.jpg" TargetMode="External"/><Relationship Id="rId53" Type="http://schemas.openxmlformats.org/officeDocument/2006/relationships/hyperlink" Target="http://ks116.ru/img/p/6/7/7/677.jpg" TargetMode="External"/><Relationship Id="rId52" Type="http://schemas.openxmlformats.org/officeDocument/2006/relationships/hyperlink" Target="http://ks116.ru/img/p/6/7/8/678.jpg" TargetMode="External"/><Relationship Id="rId55" Type="http://schemas.openxmlformats.org/officeDocument/2006/relationships/hyperlink" Target="http://ks116.ru/img/p/6/7/5/675.jpg" TargetMode="External"/><Relationship Id="rId54" Type="http://schemas.openxmlformats.org/officeDocument/2006/relationships/hyperlink" Target="http://ks116.ru/img/p/6/7/6/676.jpg" TargetMode="External"/><Relationship Id="rId57" Type="http://schemas.openxmlformats.org/officeDocument/2006/relationships/hyperlink" Target="http://ks116.ru/img/p/6/9/1/691.jpg" TargetMode="External"/><Relationship Id="rId56" Type="http://schemas.openxmlformats.org/officeDocument/2006/relationships/hyperlink" Target="http://ks116.ru/img/p/6/7/3/673.jpg" TargetMode="External"/><Relationship Id="rId59" Type="http://schemas.openxmlformats.org/officeDocument/2006/relationships/hyperlink" Target="http://ks116.ru/img/p/7/1/6/716.jpg" TargetMode="External"/><Relationship Id="rId154" Type="http://schemas.openxmlformats.org/officeDocument/2006/relationships/hyperlink" Target="http://ks116.ru/img/p/2/0/3/0/2030.jpg" TargetMode="External"/><Relationship Id="rId58" Type="http://schemas.openxmlformats.org/officeDocument/2006/relationships/hyperlink" Target="http://ks116.ru/img/p/7/0/3/703.jpg" TargetMode="External"/><Relationship Id="rId153" Type="http://schemas.openxmlformats.org/officeDocument/2006/relationships/hyperlink" Target="http://ks116.ru/img/p/2/0/1/7/2017.jpg" TargetMode="External"/><Relationship Id="rId152" Type="http://schemas.openxmlformats.org/officeDocument/2006/relationships/hyperlink" Target="http://ks116.ru/img/p/2/0/0/4/2004.jpg" TargetMode="External"/><Relationship Id="rId151" Type="http://schemas.openxmlformats.org/officeDocument/2006/relationships/hyperlink" Target="http://ks116.ru/img/p/1/9/9/1/1991.jpg" TargetMode="External"/><Relationship Id="rId157" Type="http://schemas.openxmlformats.org/officeDocument/2006/relationships/drawing" Target="../drawings/drawing1.xml"/><Relationship Id="rId156" Type="http://schemas.openxmlformats.org/officeDocument/2006/relationships/hyperlink" Target="http://ks116.ru/img/p/2/0/5/6/2056.jpg" TargetMode="External"/><Relationship Id="rId155" Type="http://schemas.openxmlformats.org/officeDocument/2006/relationships/hyperlink" Target="http://ks116.ru/img/p/2/0/4/3/2043.jpg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://ks116.ru/img/p/2/5/3/3/2533.jpg" TargetMode="External"/><Relationship Id="rId42" Type="http://schemas.openxmlformats.org/officeDocument/2006/relationships/hyperlink" Target="http://ks116.ru/img/p/2/5/4/7/2547.jpg" TargetMode="External"/><Relationship Id="rId41" Type="http://schemas.openxmlformats.org/officeDocument/2006/relationships/hyperlink" Target="http://ks116.ru/img/p/2/5/4/0/2540.jpg" TargetMode="External"/><Relationship Id="rId44" Type="http://schemas.openxmlformats.org/officeDocument/2006/relationships/hyperlink" Target="http://ks116.ru/img/p/2/5/6/2/2562.jpg" TargetMode="External"/><Relationship Id="rId43" Type="http://schemas.openxmlformats.org/officeDocument/2006/relationships/hyperlink" Target="http://ks116.ru/img/p/2/5/5/4/2554.jpg" TargetMode="External"/><Relationship Id="rId46" Type="http://schemas.openxmlformats.org/officeDocument/2006/relationships/hyperlink" Target="http://ks116.ru/img/p/2/5/7/6/2576.jpg" TargetMode="External"/><Relationship Id="rId45" Type="http://schemas.openxmlformats.org/officeDocument/2006/relationships/hyperlink" Target="http://ks116.ru/img/p/2/5/6/9/2569.jpg" TargetMode="External"/><Relationship Id="rId107" Type="http://schemas.openxmlformats.org/officeDocument/2006/relationships/hyperlink" Target="http://ks116.ru/img/p/3/4/7/6/3476.jpg" TargetMode="External"/><Relationship Id="rId106" Type="http://schemas.openxmlformats.org/officeDocument/2006/relationships/hyperlink" Target="http://ks116.ru/img/p/3/4/6/8/3468.jpg" TargetMode="External"/><Relationship Id="rId105" Type="http://schemas.openxmlformats.org/officeDocument/2006/relationships/hyperlink" Target="http://ks116.ru/img/p/3/4/6/0/3460.jpg" TargetMode="External"/><Relationship Id="rId104" Type="http://schemas.openxmlformats.org/officeDocument/2006/relationships/hyperlink" Target="http://ks116.ru/img/p/3/4/5/2/3452.jpg" TargetMode="External"/><Relationship Id="rId109" Type="http://schemas.openxmlformats.org/officeDocument/2006/relationships/hyperlink" Target="http://ks116.ru/img/p/3/4/9/2/3492.jpg" TargetMode="External"/><Relationship Id="rId108" Type="http://schemas.openxmlformats.org/officeDocument/2006/relationships/hyperlink" Target="http://ks116.ru/img/p/3/4/8/4/3484.jpg" TargetMode="External"/><Relationship Id="rId48" Type="http://schemas.openxmlformats.org/officeDocument/2006/relationships/hyperlink" Target="http://ks116.ru/img/p/2/5/9/5/2595.jpg" TargetMode="External"/><Relationship Id="rId47" Type="http://schemas.openxmlformats.org/officeDocument/2006/relationships/hyperlink" Target="http://ks116.ru/img/p/2/5/8/8/2588.jpg" TargetMode="External"/><Relationship Id="rId49" Type="http://schemas.openxmlformats.org/officeDocument/2006/relationships/hyperlink" Target="http://ks116.ru/img/p/2/6/0/2/2602.jpg" TargetMode="External"/><Relationship Id="rId103" Type="http://schemas.openxmlformats.org/officeDocument/2006/relationships/hyperlink" Target="http://ks116.ru/img/p/3/4/4/4/3444.jpg" TargetMode="External"/><Relationship Id="rId102" Type="http://schemas.openxmlformats.org/officeDocument/2006/relationships/hyperlink" Target="http://ks116.ru/img/p/3/4/3/6/3436.jpg" TargetMode="External"/><Relationship Id="rId101" Type="http://schemas.openxmlformats.org/officeDocument/2006/relationships/hyperlink" Target="http://ks116.ru/img/p/3/4/2/8/3428.jpg" TargetMode="External"/><Relationship Id="rId100" Type="http://schemas.openxmlformats.org/officeDocument/2006/relationships/hyperlink" Target="http://ks116.ru/img/p/3/4/2/0/3420.jpg" TargetMode="External"/><Relationship Id="rId31" Type="http://schemas.openxmlformats.org/officeDocument/2006/relationships/hyperlink" Target="http://ks116.ru/img/p/2/4/7/0/2470.jpg" TargetMode="External"/><Relationship Id="rId30" Type="http://schemas.openxmlformats.org/officeDocument/2006/relationships/hyperlink" Target="http://ks116.ru/img/p/2/4/6/3/2463.jpg" TargetMode="External"/><Relationship Id="rId33" Type="http://schemas.openxmlformats.org/officeDocument/2006/relationships/hyperlink" Target="http://ks116.ru/img/p/2/4/8/4/2484.jpg" TargetMode="External"/><Relationship Id="rId32" Type="http://schemas.openxmlformats.org/officeDocument/2006/relationships/hyperlink" Target="http://ks116.ru/img/p/2/4/7/7/2477.jpg" TargetMode="External"/><Relationship Id="rId35" Type="http://schemas.openxmlformats.org/officeDocument/2006/relationships/hyperlink" Target="http://ks116.ru/img/p/2/4/9/8/2498.jpg" TargetMode="External"/><Relationship Id="rId34" Type="http://schemas.openxmlformats.org/officeDocument/2006/relationships/hyperlink" Target="http://ks116.ru/img/p/2/4/9/1/2491.jpg" TargetMode="External"/><Relationship Id="rId37" Type="http://schemas.openxmlformats.org/officeDocument/2006/relationships/hyperlink" Target="http://ks116.ru/img/p/2/5/1/2/2512.jpg" TargetMode="External"/><Relationship Id="rId36" Type="http://schemas.openxmlformats.org/officeDocument/2006/relationships/hyperlink" Target="http://ks116.ru/img/p/2/5/0/5/2505.jpg" TargetMode="External"/><Relationship Id="rId39" Type="http://schemas.openxmlformats.org/officeDocument/2006/relationships/hyperlink" Target="http://ks116.ru/img/p/2/5/2/6/2526.jpg" TargetMode="External"/><Relationship Id="rId38" Type="http://schemas.openxmlformats.org/officeDocument/2006/relationships/hyperlink" Target="http://ks116.ru/img/p/2/5/1/9/2519.jpg" TargetMode="External"/><Relationship Id="rId20" Type="http://schemas.openxmlformats.org/officeDocument/2006/relationships/hyperlink" Target="http://ks116.ru/img/p/2/2/9/2/2292.jpg" TargetMode="External"/><Relationship Id="rId22" Type="http://schemas.openxmlformats.org/officeDocument/2006/relationships/hyperlink" Target="http://ks116.ru/img/p/2/3/1/1/2311.jpg" TargetMode="External"/><Relationship Id="rId21" Type="http://schemas.openxmlformats.org/officeDocument/2006/relationships/hyperlink" Target="http://ks116.ru/img/p/2/2/9/9/2299.jpg" TargetMode="External"/><Relationship Id="rId24" Type="http://schemas.openxmlformats.org/officeDocument/2006/relationships/hyperlink" Target="http://ks116.ru/img/p/2/3/2/0/2320.jpg" TargetMode="External"/><Relationship Id="rId23" Type="http://schemas.openxmlformats.org/officeDocument/2006/relationships/hyperlink" Target="http://ks116.ru/img/p/2/3/1/3/2313.jpg" TargetMode="External"/><Relationship Id="rId129" Type="http://schemas.openxmlformats.org/officeDocument/2006/relationships/hyperlink" Target="http://ks116.ru/img/p/3/7/2/0/3720.jpg" TargetMode="External"/><Relationship Id="rId128" Type="http://schemas.openxmlformats.org/officeDocument/2006/relationships/hyperlink" Target="http://ks116.ru/img/p/3/7/1/7/3717.jpg" TargetMode="External"/><Relationship Id="rId127" Type="http://schemas.openxmlformats.org/officeDocument/2006/relationships/hyperlink" Target="http://ks116.ru/img/p/3/7/1/4/3714.jpg" TargetMode="External"/><Relationship Id="rId126" Type="http://schemas.openxmlformats.org/officeDocument/2006/relationships/hyperlink" Target="http://ks116.ru/img/p/3/6/1/6/3616.jpg" TargetMode="External"/><Relationship Id="rId26" Type="http://schemas.openxmlformats.org/officeDocument/2006/relationships/hyperlink" Target="http://ks116.ru/img/p/2/3/3/4/2334.jpg" TargetMode="External"/><Relationship Id="rId121" Type="http://schemas.openxmlformats.org/officeDocument/2006/relationships/hyperlink" Target="http://ks116.ru/img/p/3/6/2/0/3620.jpg" TargetMode="External"/><Relationship Id="rId25" Type="http://schemas.openxmlformats.org/officeDocument/2006/relationships/hyperlink" Target="http://ks116.ru/img/p/2/3/2/7/2327.jpg" TargetMode="External"/><Relationship Id="rId120" Type="http://schemas.openxmlformats.org/officeDocument/2006/relationships/hyperlink" Target="http://ks116.ru/img/p/3/6/1/8/3618.jpg" TargetMode="External"/><Relationship Id="rId28" Type="http://schemas.openxmlformats.org/officeDocument/2006/relationships/hyperlink" Target="http://ks116.ru/img/p/2/3/4/8/2348.jpg" TargetMode="External"/><Relationship Id="rId27" Type="http://schemas.openxmlformats.org/officeDocument/2006/relationships/hyperlink" Target="http://ks116.ru/img/p/2/3/4/1/2341.jpg" TargetMode="External"/><Relationship Id="rId125" Type="http://schemas.openxmlformats.org/officeDocument/2006/relationships/hyperlink" Target="http://ks116.ru/img/p/3/6/2/8/3628.jpg" TargetMode="External"/><Relationship Id="rId29" Type="http://schemas.openxmlformats.org/officeDocument/2006/relationships/hyperlink" Target="http://ks116.ru/img/p/2/4/5/4/2454.jpg" TargetMode="External"/><Relationship Id="rId124" Type="http://schemas.openxmlformats.org/officeDocument/2006/relationships/hyperlink" Target="http://ks116.ru/img/p/3/6/2/6/3626.jpg" TargetMode="External"/><Relationship Id="rId123" Type="http://schemas.openxmlformats.org/officeDocument/2006/relationships/hyperlink" Target="http://ks116.ru/img/p/3/6/2/4/3624.jpg" TargetMode="External"/><Relationship Id="rId122" Type="http://schemas.openxmlformats.org/officeDocument/2006/relationships/hyperlink" Target="http://ks116.ru/img/p/3/6/2/2/3622.jpg" TargetMode="External"/><Relationship Id="rId95" Type="http://schemas.openxmlformats.org/officeDocument/2006/relationships/hyperlink" Target="http://ks116.ru/img/p/3/1/8/5/3185.jpg" TargetMode="External"/><Relationship Id="rId94" Type="http://schemas.openxmlformats.org/officeDocument/2006/relationships/hyperlink" Target="http://ks116.ru/img/p/3/2/1/8/3218.jpg" TargetMode="External"/><Relationship Id="rId97" Type="http://schemas.openxmlformats.org/officeDocument/2006/relationships/hyperlink" Target="http://ks116.ru/img/p/3/1/9/3/3193.jpg" TargetMode="External"/><Relationship Id="rId96" Type="http://schemas.openxmlformats.org/officeDocument/2006/relationships/hyperlink" Target="http://ks116.ru/img/p/3/1/8/8/3188.jpg" TargetMode="External"/><Relationship Id="rId11" Type="http://schemas.openxmlformats.org/officeDocument/2006/relationships/hyperlink" Target="http://ks116.ru/img/p/2/1/3/1/2131.jpg" TargetMode="External"/><Relationship Id="rId99" Type="http://schemas.openxmlformats.org/officeDocument/2006/relationships/hyperlink" Target="http://ks116.ru/img/p/3/4/1/0/3410.jpg" TargetMode="External"/><Relationship Id="rId10" Type="http://schemas.openxmlformats.org/officeDocument/2006/relationships/hyperlink" Target="http://ks116.ru/img/p/2/1/2/4/2124.jpg" TargetMode="External"/><Relationship Id="rId98" Type="http://schemas.openxmlformats.org/officeDocument/2006/relationships/hyperlink" Target="http://ks116.ru/img/p/3/1/9/6/3196.jpg" TargetMode="External"/><Relationship Id="rId13" Type="http://schemas.openxmlformats.org/officeDocument/2006/relationships/hyperlink" Target="http://ks116.ru/img/p/2/1/4/5/2145.jpg" TargetMode="External"/><Relationship Id="rId12" Type="http://schemas.openxmlformats.org/officeDocument/2006/relationships/hyperlink" Target="http://ks116.ru/img/p/2/1/3/8/2138.jpg" TargetMode="External"/><Relationship Id="rId91" Type="http://schemas.openxmlformats.org/officeDocument/2006/relationships/hyperlink" Target="http://ks116.ru/img/p/3/2/1/2/3212.jpg" TargetMode="External"/><Relationship Id="rId90" Type="http://schemas.openxmlformats.org/officeDocument/2006/relationships/hyperlink" Target="http://ks116.ru/img/p/3/2/1/0/3210.jpg" TargetMode="External"/><Relationship Id="rId93" Type="http://schemas.openxmlformats.org/officeDocument/2006/relationships/hyperlink" Target="http://ks116.ru/img/p/3/2/1/6/3216.jpg" TargetMode="External"/><Relationship Id="rId92" Type="http://schemas.openxmlformats.org/officeDocument/2006/relationships/hyperlink" Target="http://ks116.ru/img/p/3/2/1/4/3214.jpg" TargetMode="External"/><Relationship Id="rId118" Type="http://schemas.openxmlformats.org/officeDocument/2006/relationships/hyperlink" Target="http://ks116.ru/img/p/3/6/1/2/3612.jpg" TargetMode="External"/><Relationship Id="rId117" Type="http://schemas.openxmlformats.org/officeDocument/2006/relationships/hyperlink" Target="http://ks116.ru/img/p/3/6/1/0/3610.jpg" TargetMode="External"/><Relationship Id="rId116" Type="http://schemas.openxmlformats.org/officeDocument/2006/relationships/hyperlink" Target="http://ks116.ru/img/p/3/6/0/8/3608.jpg" TargetMode="External"/><Relationship Id="rId115" Type="http://schemas.openxmlformats.org/officeDocument/2006/relationships/hyperlink" Target="http://ks116.ru/img/p/3/6/0/6/3606.jpg" TargetMode="External"/><Relationship Id="rId119" Type="http://schemas.openxmlformats.org/officeDocument/2006/relationships/hyperlink" Target="http://ks116.ru/img/p/3/6/1/4/3614.jpg" TargetMode="External"/><Relationship Id="rId15" Type="http://schemas.openxmlformats.org/officeDocument/2006/relationships/hyperlink" Target="http://ks116.ru/img/p/2/2/5/7/2257.jpg" TargetMode="External"/><Relationship Id="rId110" Type="http://schemas.openxmlformats.org/officeDocument/2006/relationships/hyperlink" Target="http://ks116.ru/img/p/3/5/0/0/3500.jpg" TargetMode="External"/><Relationship Id="rId14" Type="http://schemas.openxmlformats.org/officeDocument/2006/relationships/hyperlink" Target="http://ks116.ru/img/p/2/1/5/2/2152.jpg" TargetMode="External"/><Relationship Id="rId17" Type="http://schemas.openxmlformats.org/officeDocument/2006/relationships/hyperlink" Target="http://ks116.ru/img/p/2/2/7/1/2271.jpg" TargetMode="External"/><Relationship Id="rId16" Type="http://schemas.openxmlformats.org/officeDocument/2006/relationships/hyperlink" Target="http://ks116.ru/img/p/2/2/6/4/2264.jpg" TargetMode="External"/><Relationship Id="rId19" Type="http://schemas.openxmlformats.org/officeDocument/2006/relationships/hyperlink" Target="http://ks116.ru/img/p/2/2/8/5/2285.jpg" TargetMode="External"/><Relationship Id="rId114" Type="http://schemas.openxmlformats.org/officeDocument/2006/relationships/hyperlink" Target="http://ks116.ru/img/p/3/6/0/4/3604.jpg" TargetMode="External"/><Relationship Id="rId18" Type="http://schemas.openxmlformats.org/officeDocument/2006/relationships/hyperlink" Target="http://ks116.ru/img/p/2/2/7/8/2278.jpg" TargetMode="External"/><Relationship Id="rId113" Type="http://schemas.openxmlformats.org/officeDocument/2006/relationships/hyperlink" Target="http://ks116.ru/img/p/3/6/0/2/3602.jpg" TargetMode="External"/><Relationship Id="rId112" Type="http://schemas.openxmlformats.org/officeDocument/2006/relationships/hyperlink" Target="http://ks116.ru/img/p/3/5/1/6/3516.jpg" TargetMode="External"/><Relationship Id="rId111" Type="http://schemas.openxmlformats.org/officeDocument/2006/relationships/hyperlink" Target="http://ks116.ru/img/p/3/5/0/8/3508.jpg" TargetMode="External"/><Relationship Id="rId84" Type="http://schemas.openxmlformats.org/officeDocument/2006/relationships/hyperlink" Target="http://ks116.ru/img/p/3/1/2/7/3127.jpg" TargetMode="External"/><Relationship Id="rId83" Type="http://schemas.openxmlformats.org/officeDocument/2006/relationships/hyperlink" Target="http://ks116.ru/img/p/3/1/2/4/3124.jpg" TargetMode="External"/><Relationship Id="rId86" Type="http://schemas.openxmlformats.org/officeDocument/2006/relationships/hyperlink" Target="http://ks116.ru/img/p/3/2/0/2/3202.jpg" TargetMode="External"/><Relationship Id="rId85" Type="http://schemas.openxmlformats.org/officeDocument/2006/relationships/hyperlink" Target="http://ks116.ru/img/p/3/2/0/0/3200.jpg" TargetMode="External"/><Relationship Id="rId88" Type="http://schemas.openxmlformats.org/officeDocument/2006/relationships/hyperlink" Target="http://ks116.ru/img/p/3/2/0/6/3206.jpg" TargetMode="External"/><Relationship Id="rId150" Type="http://schemas.openxmlformats.org/officeDocument/2006/relationships/hyperlink" Target="http://ks116.ru/img/p/3/8/1/3/3813.jpg" TargetMode="External"/><Relationship Id="rId87" Type="http://schemas.openxmlformats.org/officeDocument/2006/relationships/hyperlink" Target="http://ks116.ru/img/p/3/2/0/4/3204.jpg" TargetMode="External"/><Relationship Id="rId89" Type="http://schemas.openxmlformats.org/officeDocument/2006/relationships/hyperlink" Target="http://ks116.ru/img/p/3/2/0/8/3208.jpg" TargetMode="External"/><Relationship Id="rId80" Type="http://schemas.openxmlformats.org/officeDocument/2006/relationships/hyperlink" Target="http://ks116.ru/img/p/3/1/1/6/3116.jpg" TargetMode="External"/><Relationship Id="rId82" Type="http://schemas.openxmlformats.org/officeDocument/2006/relationships/hyperlink" Target="http://ks116.ru/img/p/3/1/1/9/3119.jpg" TargetMode="External"/><Relationship Id="rId81" Type="http://schemas.openxmlformats.org/officeDocument/2006/relationships/hyperlink" Target="http://ks116.ru/img/p/3/1/0/5/3105.jpg" TargetMode="External"/><Relationship Id="rId1" Type="http://schemas.openxmlformats.org/officeDocument/2006/relationships/hyperlink" Target="http://ks116.ru/img/p/2/0/5/8/2058.jpg" TargetMode="External"/><Relationship Id="rId2" Type="http://schemas.openxmlformats.org/officeDocument/2006/relationships/hyperlink" Target="http://ks116.ru/img/p/2/0/6/8/2068.jpg" TargetMode="External"/><Relationship Id="rId3" Type="http://schemas.openxmlformats.org/officeDocument/2006/relationships/hyperlink" Target="http://ks116.ru/img/p/2/0/7/5/2075.jpg" TargetMode="External"/><Relationship Id="rId149" Type="http://schemas.openxmlformats.org/officeDocument/2006/relationships/hyperlink" Target="http://ks116.ru/img/p/3/8/0/7/3807.jpg" TargetMode="External"/><Relationship Id="rId4" Type="http://schemas.openxmlformats.org/officeDocument/2006/relationships/hyperlink" Target="http://ks116.ru/img/p/2/0/8/2/2082.jpg" TargetMode="External"/><Relationship Id="rId148" Type="http://schemas.openxmlformats.org/officeDocument/2006/relationships/hyperlink" Target="http://ks116.ru/img/p/3/8/0/1/3801.jpg" TargetMode="External"/><Relationship Id="rId9" Type="http://schemas.openxmlformats.org/officeDocument/2006/relationships/hyperlink" Target="http://ks116.ru/img/p/2/1/1/7/2117.jpg" TargetMode="External"/><Relationship Id="rId143" Type="http://schemas.openxmlformats.org/officeDocument/2006/relationships/hyperlink" Target="http://ks116.ru/img/p/3/7/7/1/3771.jpg" TargetMode="External"/><Relationship Id="rId142" Type="http://schemas.openxmlformats.org/officeDocument/2006/relationships/hyperlink" Target="http://ks116.ru/img/p/3/7/6/5/3765.jpg" TargetMode="External"/><Relationship Id="rId141" Type="http://schemas.openxmlformats.org/officeDocument/2006/relationships/hyperlink" Target="http://ks116.ru/img/p/3/8/4/1/3841.jpg" TargetMode="External"/><Relationship Id="rId140" Type="http://schemas.openxmlformats.org/officeDocument/2006/relationships/hyperlink" Target="http://ks116.ru/img/p/3/7/5/3/3753.jpg" TargetMode="External"/><Relationship Id="rId5" Type="http://schemas.openxmlformats.org/officeDocument/2006/relationships/hyperlink" Target="http://ks116.ru/img/p/2/0/8/9/2089.jpg" TargetMode="External"/><Relationship Id="rId147" Type="http://schemas.openxmlformats.org/officeDocument/2006/relationships/hyperlink" Target="http://ks116.ru/img/p/3/7/9/5/3795.jpg" TargetMode="External"/><Relationship Id="rId6" Type="http://schemas.openxmlformats.org/officeDocument/2006/relationships/hyperlink" Target="http://ks116.ru/img/p/2/0/9/6/2096.jpg" TargetMode="External"/><Relationship Id="rId146" Type="http://schemas.openxmlformats.org/officeDocument/2006/relationships/hyperlink" Target="http://ks116.ru/img/p/3/7/8/9/3789.jpg" TargetMode="External"/><Relationship Id="rId7" Type="http://schemas.openxmlformats.org/officeDocument/2006/relationships/hyperlink" Target="http://ks116.ru/img/p/2/1/0/3/2103.jpg" TargetMode="External"/><Relationship Id="rId145" Type="http://schemas.openxmlformats.org/officeDocument/2006/relationships/hyperlink" Target="http://ks116.ru/img/p/3/7/8/3/3783.jpg" TargetMode="External"/><Relationship Id="rId8" Type="http://schemas.openxmlformats.org/officeDocument/2006/relationships/hyperlink" Target="http://ks116.ru/img/p/2/1/1/0/2110.jpg" TargetMode="External"/><Relationship Id="rId144" Type="http://schemas.openxmlformats.org/officeDocument/2006/relationships/hyperlink" Target="http://ks116.ru/img/p/3/7/7/7/3777.jpg" TargetMode="External"/><Relationship Id="rId73" Type="http://schemas.openxmlformats.org/officeDocument/2006/relationships/hyperlink" Target="http://ks116.ru/img/p/3/0/6/3/3063.jpg" TargetMode="External"/><Relationship Id="rId72" Type="http://schemas.openxmlformats.org/officeDocument/2006/relationships/hyperlink" Target="http://ks116.ru/img/p/3/0/5/6/3056.jpg" TargetMode="External"/><Relationship Id="rId75" Type="http://schemas.openxmlformats.org/officeDocument/2006/relationships/hyperlink" Target="http://ks116.ru/img/p/3/0/7/7/3077.jpg" TargetMode="External"/><Relationship Id="rId74" Type="http://schemas.openxmlformats.org/officeDocument/2006/relationships/hyperlink" Target="http://ks116.ru/img/p/3/0/7/0/3070.jpg" TargetMode="External"/><Relationship Id="rId77" Type="http://schemas.openxmlformats.org/officeDocument/2006/relationships/hyperlink" Target="http://ks116.ru/img/p/3/1/1/0/3110.jpg" TargetMode="External"/><Relationship Id="rId76" Type="http://schemas.openxmlformats.org/officeDocument/2006/relationships/hyperlink" Target="http://ks116.ru/img/p/3/1/0/8/3108.jpg" TargetMode="External"/><Relationship Id="rId79" Type="http://schemas.openxmlformats.org/officeDocument/2006/relationships/hyperlink" Target="http://ks116.ru/img/p/3/1/1/4/3114.jpg" TargetMode="External"/><Relationship Id="rId78" Type="http://schemas.openxmlformats.org/officeDocument/2006/relationships/hyperlink" Target="http://ks116.ru/img/p/3/1/1/2/3112.jpg" TargetMode="External"/><Relationship Id="rId71" Type="http://schemas.openxmlformats.org/officeDocument/2006/relationships/hyperlink" Target="http://ks116.ru/img/p/3/0/4/9/3049.jpg" TargetMode="External"/><Relationship Id="rId70" Type="http://schemas.openxmlformats.org/officeDocument/2006/relationships/hyperlink" Target="http://ks116.ru/img/p/2/9/3/9/2939.jpg" TargetMode="External"/><Relationship Id="rId139" Type="http://schemas.openxmlformats.org/officeDocument/2006/relationships/hyperlink" Target="http://ks116.ru/img/p/3/7/5/0/3750.jpg" TargetMode="External"/><Relationship Id="rId138" Type="http://schemas.openxmlformats.org/officeDocument/2006/relationships/hyperlink" Target="http://ks116.ru/img/p/3/7/4/7/3747.jpg" TargetMode="External"/><Relationship Id="rId137" Type="http://schemas.openxmlformats.org/officeDocument/2006/relationships/hyperlink" Target="http://ks116.ru/img/p/3/7/4/4/3744.jpg" TargetMode="External"/><Relationship Id="rId132" Type="http://schemas.openxmlformats.org/officeDocument/2006/relationships/hyperlink" Target="http://ks116.ru/img/p/3/7/2/9/3729.jpg" TargetMode="External"/><Relationship Id="rId131" Type="http://schemas.openxmlformats.org/officeDocument/2006/relationships/hyperlink" Target="http://ks116.ru/img/p/3/7/2/6/3726.jpg" TargetMode="External"/><Relationship Id="rId130" Type="http://schemas.openxmlformats.org/officeDocument/2006/relationships/hyperlink" Target="http://ks116.ru/img/p/3/7/2/3/3723.jpg" TargetMode="External"/><Relationship Id="rId136" Type="http://schemas.openxmlformats.org/officeDocument/2006/relationships/hyperlink" Target="http://ks116.ru/img/p/3/7/4/1/3741.jpg" TargetMode="External"/><Relationship Id="rId135" Type="http://schemas.openxmlformats.org/officeDocument/2006/relationships/hyperlink" Target="http://ks116.ru/img/p/3/7/3/8/3738.jpg" TargetMode="External"/><Relationship Id="rId134" Type="http://schemas.openxmlformats.org/officeDocument/2006/relationships/hyperlink" Target="http://ks116.ru/img/p/3/7/3/5/3735.jpg" TargetMode="External"/><Relationship Id="rId133" Type="http://schemas.openxmlformats.org/officeDocument/2006/relationships/hyperlink" Target="http://ks116.ru/img/p/3/7/3/2/3732.jpg" TargetMode="External"/><Relationship Id="rId62" Type="http://schemas.openxmlformats.org/officeDocument/2006/relationships/hyperlink" Target="http://ks116.ru/img/p/2/8/9/2/2892.jpg" TargetMode="External"/><Relationship Id="rId61" Type="http://schemas.openxmlformats.org/officeDocument/2006/relationships/hyperlink" Target="http://ks116.ru/img/p/2/8/8/5/2885.jpg" TargetMode="External"/><Relationship Id="rId64" Type="http://schemas.openxmlformats.org/officeDocument/2006/relationships/hyperlink" Target="http://ks116.ru/img/p/2/9/0/6/2906.jpg" TargetMode="External"/><Relationship Id="rId63" Type="http://schemas.openxmlformats.org/officeDocument/2006/relationships/hyperlink" Target="http://ks116.ru/img/p/2/8/9/9/2899.jpg" TargetMode="External"/><Relationship Id="rId66" Type="http://schemas.openxmlformats.org/officeDocument/2006/relationships/hyperlink" Target="http://ks116.ru/img/p/2/9/2/0/2920.jpg" TargetMode="External"/><Relationship Id="rId65" Type="http://schemas.openxmlformats.org/officeDocument/2006/relationships/hyperlink" Target="http://ks116.ru/img/p/2/9/1/3/2913.jpg" TargetMode="External"/><Relationship Id="rId68" Type="http://schemas.openxmlformats.org/officeDocument/2006/relationships/hyperlink" Target="http://ks116.ru/img/p/2/9/2/9/2929.jpg" TargetMode="External"/><Relationship Id="rId67" Type="http://schemas.openxmlformats.org/officeDocument/2006/relationships/hyperlink" Target="http://ks116.ru/img/p/2/9/2/3/2923.jpg" TargetMode="External"/><Relationship Id="rId60" Type="http://schemas.openxmlformats.org/officeDocument/2006/relationships/hyperlink" Target="http://ks116.ru/img/p/2/8/7/8/2878.jpg" TargetMode="External"/><Relationship Id="rId69" Type="http://schemas.openxmlformats.org/officeDocument/2006/relationships/hyperlink" Target="http://ks116.ru/img/p/2/9/3/4/2934.jpg" TargetMode="External"/><Relationship Id="rId51" Type="http://schemas.openxmlformats.org/officeDocument/2006/relationships/hyperlink" Target="http://ks116.ru/img/p/2/6/1/6/2616.jpg" TargetMode="External"/><Relationship Id="rId50" Type="http://schemas.openxmlformats.org/officeDocument/2006/relationships/hyperlink" Target="http://ks116.ru/img/p/2/6/0/9/2609.jpg" TargetMode="External"/><Relationship Id="rId53" Type="http://schemas.openxmlformats.org/officeDocument/2006/relationships/hyperlink" Target="http://ks116.ru/img/p/2/6/3/0/2630.jpg" TargetMode="External"/><Relationship Id="rId52" Type="http://schemas.openxmlformats.org/officeDocument/2006/relationships/hyperlink" Target="http://ks116.ru/img/p/2/6/2/3/2623.jpg" TargetMode="External"/><Relationship Id="rId55" Type="http://schemas.openxmlformats.org/officeDocument/2006/relationships/hyperlink" Target="http://ks116.ru/img/p/2/6/4/4/2644.jpg" TargetMode="External"/><Relationship Id="rId54" Type="http://schemas.openxmlformats.org/officeDocument/2006/relationships/hyperlink" Target="http://ks116.ru/img/p/2/6/3/7/2637.jpg" TargetMode="External"/><Relationship Id="rId57" Type="http://schemas.openxmlformats.org/officeDocument/2006/relationships/hyperlink" Target="http://ks116.ru/img/p/2/8/5/6/2856.jpg" TargetMode="External"/><Relationship Id="rId56" Type="http://schemas.openxmlformats.org/officeDocument/2006/relationships/hyperlink" Target="http://ks116.ru/img/p/2/6/5/1/2651.jpg" TargetMode="External"/><Relationship Id="rId59" Type="http://schemas.openxmlformats.org/officeDocument/2006/relationships/hyperlink" Target="http://ks116.ru/img/p/2/8/7/1/2871.jpg" TargetMode="External"/><Relationship Id="rId154" Type="http://schemas.openxmlformats.org/officeDocument/2006/relationships/hyperlink" Target="http://ks116.ru/img/p/3/8/3/7/3837.jpg" TargetMode="External"/><Relationship Id="rId58" Type="http://schemas.openxmlformats.org/officeDocument/2006/relationships/hyperlink" Target="http://ks116.ru/img/p/2/8/6/4/2864.jpg" TargetMode="External"/><Relationship Id="rId153" Type="http://schemas.openxmlformats.org/officeDocument/2006/relationships/hyperlink" Target="http://ks116.ru/img/p/3/8/3/1/3831.jpg" TargetMode="External"/><Relationship Id="rId152" Type="http://schemas.openxmlformats.org/officeDocument/2006/relationships/hyperlink" Target="http://ks116.ru/img/p/3/8/2/5/3825.jpg" TargetMode="External"/><Relationship Id="rId151" Type="http://schemas.openxmlformats.org/officeDocument/2006/relationships/hyperlink" Target="http://ks116.ru/img/p/3/8/1/9/3819.jpg" TargetMode="External"/><Relationship Id="rId155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ks116.ru/img/p/2/7/3/7/2737.jpg" TargetMode="External"/><Relationship Id="rId42" Type="http://schemas.openxmlformats.org/officeDocument/2006/relationships/hyperlink" Target="http://ks116.ru/img/p/2/7/5/1/2751.jpg" TargetMode="External"/><Relationship Id="rId41" Type="http://schemas.openxmlformats.org/officeDocument/2006/relationships/hyperlink" Target="http://ks116.ru/img/p/2/7/4/4/2744.jpg" TargetMode="External"/><Relationship Id="rId44" Type="http://schemas.openxmlformats.org/officeDocument/2006/relationships/hyperlink" Target="http://ks116.ru/img/p/2/7/6/5/2765.jpg" TargetMode="External"/><Relationship Id="rId43" Type="http://schemas.openxmlformats.org/officeDocument/2006/relationships/hyperlink" Target="http://ks116.ru/img/p/2/7/5/8/2758.jpg" TargetMode="External"/><Relationship Id="rId46" Type="http://schemas.openxmlformats.org/officeDocument/2006/relationships/hyperlink" Target="http://ks116.ru/img/p/2/7/7/9/2779.jpg" TargetMode="External"/><Relationship Id="rId45" Type="http://schemas.openxmlformats.org/officeDocument/2006/relationships/hyperlink" Target="http://ks116.ru/img/p/2/7/7/2/2772.jpg" TargetMode="External"/><Relationship Id="rId48" Type="http://schemas.openxmlformats.org/officeDocument/2006/relationships/hyperlink" Target="http://ks116.ru/img/p/2/7/9/3/2793.jpg" TargetMode="External"/><Relationship Id="rId47" Type="http://schemas.openxmlformats.org/officeDocument/2006/relationships/hyperlink" Target="http://ks116.ru/img/p/2/7/8/6/2786.jpg" TargetMode="External"/><Relationship Id="rId49" Type="http://schemas.openxmlformats.org/officeDocument/2006/relationships/hyperlink" Target="http://ks116.ru/img/p/2/8/0/0/2800.jpg" TargetMode="External"/><Relationship Id="rId31" Type="http://schemas.openxmlformats.org/officeDocument/2006/relationships/hyperlink" Target="http://ks116.ru/img/p/2/6/7/4/2674.jpg" TargetMode="External"/><Relationship Id="rId30" Type="http://schemas.openxmlformats.org/officeDocument/2006/relationships/hyperlink" Target="http://ks116.ru/img/p/2/6/6/7/2667.jpg" TargetMode="External"/><Relationship Id="rId33" Type="http://schemas.openxmlformats.org/officeDocument/2006/relationships/hyperlink" Target="http://ks116.ru/img/p/2/6/8/8/2688.jpg" TargetMode="External"/><Relationship Id="rId32" Type="http://schemas.openxmlformats.org/officeDocument/2006/relationships/hyperlink" Target="http://ks116.ru/img/p/2/6/8/1/2681.jpg" TargetMode="External"/><Relationship Id="rId35" Type="http://schemas.openxmlformats.org/officeDocument/2006/relationships/hyperlink" Target="http://ks116.ru/img/p/2/7/0/7/2707.jpg" TargetMode="External"/><Relationship Id="rId34" Type="http://schemas.openxmlformats.org/officeDocument/2006/relationships/hyperlink" Target="http://ks116.ru/img/p/2/6/9/5/2695.jpg" TargetMode="External"/><Relationship Id="rId37" Type="http://schemas.openxmlformats.org/officeDocument/2006/relationships/hyperlink" Target="http://ks116.ru/img/p/2/7/1/6/2716.jpg" TargetMode="External"/><Relationship Id="rId36" Type="http://schemas.openxmlformats.org/officeDocument/2006/relationships/hyperlink" Target="http://ks116.ru/img/p/2/7/1/4/2714.jpg" TargetMode="External"/><Relationship Id="rId39" Type="http://schemas.openxmlformats.org/officeDocument/2006/relationships/hyperlink" Target="http://ks116.ru/img/p/2/7/3/0/2730.jpg" TargetMode="External"/><Relationship Id="rId38" Type="http://schemas.openxmlformats.org/officeDocument/2006/relationships/hyperlink" Target="http://ks116.ru/img/p/2/7/2/8/2728.jpg" TargetMode="External"/><Relationship Id="rId20" Type="http://schemas.openxmlformats.org/officeDocument/2006/relationships/hyperlink" Target="http://ks116.ru/img/p/2/3/9/1/2391.jpg" TargetMode="External"/><Relationship Id="rId22" Type="http://schemas.openxmlformats.org/officeDocument/2006/relationships/hyperlink" Target="http://ks116.ru/img/p/2/4/0/5/2405.jpg" TargetMode="External"/><Relationship Id="rId21" Type="http://schemas.openxmlformats.org/officeDocument/2006/relationships/hyperlink" Target="http://ks116.ru/img/p/2/3/9/8/2398.jpg" TargetMode="External"/><Relationship Id="rId24" Type="http://schemas.openxmlformats.org/officeDocument/2006/relationships/hyperlink" Target="http://ks116.ru/img/p/2/4/1/9/2419.jpg" TargetMode="External"/><Relationship Id="rId23" Type="http://schemas.openxmlformats.org/officeDocument/2006/relationships/hyperlink" Target="http://ks116.ru/img/p/2/4/1/2/2412.jpg" TargetMode="External"/><Relationship Id="rId26" Type="http://schemas.openxmlformats.org/officeDocument/2006/relationships/hyperlink" Target="http://ks116.ru/img/p/2/4/3/3/2433.jpg" TargetMode="External"/><Relationship Id="rId25" Type="http://schemas.openxmlformats.org/officeDocument/2006/relationships/hyperlink" Target="http://ks116.ru/img/p/2/4/2/6/2426.jpg" TargetMode="External"/><Relationship Id="rId28" Type="http://schemas.openxmlformats.org/officeDocument/2006/relationships/hyperlink" Target="http://ks116.ru/img/p/2/4/4/7/2447.jpg" TargetMode="External"/><Relationship Id="rId27" Type="http://schemas.openxmlformats.org/officeDocument/2006/relationships/hyperlink" Target="http://ks116.ru/img/p/2/4/4/0/2440.jpg" TargetMode="External"/><Relationship Id="rId29" Type="http://schemas.openxmlformats.org/officeDocument/2006/relationships/hyperlink" Target="http://ks116.ru/img/p/2/6/5/8/2658.jpg" TargetMode="External"/><Relationship Id="rId95" Type="http://schemas.openxmlformats.org/officeDocument/2006/relationships/hyperlink" Target="http://ks116.ru/img/p/3/3/9/8/3398.jpg" TargetMode="External"/><Relationship Id="rId94" Type="http://schemas.openxmlformats.org/officeDocument/2006/relationships/hyperlink" Target="http://ks116.ru/img/p/3/3/9/6/3396.jpg" TargetMode="External"/><Relationship Id="rId97" Type="http://schemas.openxmlformats.org/officeDocument/2006/relationships/hyperlink" Target="http://ks116.ru/img/p/3/4/0/1/3401.jpg" TargetMode="External"/><Relationship Id="rId96" Type="http://schemas.openxmlformats.org/officeDocument/2006/relationships/hyperlink" Target="http://ks116.ru/img/p/3/3/4/1/3341.jpg" TargetMode="External"/><Relationship Id="rId11" Type="http://schemas.openxmlformats.org/officeDocument/2006/relationships/hyperlink" Target="http://ks116.ru/img/p/2/2/2/9/2229.jpg" TargetMode="External"/><Relationship Id="rId99" Type="http://schemas.openxmlformats.org/officeDocument/2006/relationships/drawing" Target="../drawings/drawing3.xml"/><Relationship Id="rId10" Type="http://schemas.openxmlformats.org/officeDocument/2006/relationships/hyperlink" Target="http://ks116.ru/img/p/2/2/2/2/2222.jpg" TargetMode="External"/><Relationship Id="rId98" Type="http://schemas.openxmlformats.org/officeDocument/2006/relationships/hyperlink" Target="http://ks116.ru/img/p/3/4/0/3/3403.jpg" TargetMode="External"/><Relationship Id="rId13" Type="http://schemas.openxmlformats.org/officeDocument/2006/relationships/hyperlink" Target="http://ks116.ru/img/p/2/2/4/3/2243.jpg" TargetMode="External"/><Relationship Id="rId12" Type="http://schemas.openxmlformats.org/officeDocument/2006/relationships/hyperlink" Target="http://ks116.ru/img/p/2/2/3/6/2236.jpg" TargetMode="External"/><Relationship Id="rId91" Type="http://schemas.openxmlformats.org/officeDocument/2006/relationships/hyperlink" Target="http://ks116.ru/img/p/3/3/9/0/3390.jpg" TargetMode="External"/><Relationship Id="rId90" Type="http://schemas.openxmlformats.org/officeDocument/2006/relationships/hyperlink" Target="http://ks116.ru/img/p/3/3/8/8/3388.jpg" TargetMode="External"/><Relationship Id="rId93" Type="http://schemas.openxmlformats.org/officeDocument/2006/relationships/hyperlink" Target="http://ks116.ru/img/p/3/3/9/4/3394.jpg" TargetMode="External"/><Relationship Id="rId92" Type="http://schemas.openxmlformats.org/officeDocument/2006/relationships/hyperlink" Target="http://ks116.ru/img/p/3/3/9/2/3392.jpg" TargetMode="External"/><Relationship Id="rId15" Type="http://schemas.openxmlformats.org/officeDocument/2006/relationships/hyperlink" Target="http://ks116.ru/img/p/2/3/5/5/2355.jpg" TargetMode="External"/><Relationship Id="rId14" Type="http://schemas.openxmlformats.org/officeDocument/2006/relationships/hyperlink" Target="http://ks116.ru/img/p/2/2/5/0/2250.jpg" TargetMode="External"/><Relationship Id="rId17" Type="http://schemas.openxmlformats.org/officeDocument/2006/relationships/hyperlink" Target="http://ks116.ru/img/p/2/3/7/0/2370.jpg" TargetMode="External"/><Relationship Id="rId16" Type="http://schemas.openxmlformats.org/officeDocument/2006/relationships/hyperlink" Target="http://ks116.ru/img/p/2/3/6/3/2363.jpg" TargetMode="External"/><Relationship Id="rId19" Type="http://schemas.openxmlformats.org/officeDocument/2006/relationships/hyperlink" Target="http://ks116.ru/img/p/2/3/8/4/2384.jpg" TargetMode="External"/><Relationship Id="rId18" Type="http://schemas.openxmlformats.org/officeDocument/2006/relationships/hyperlink" Target="http://ks116.ru/img/p/2/3/7/7/2377.jpg" TargetMode="External"/><Relationship Id="rId84" Type="http://schemas.openxmlformats.org/officeDocument/2006/relationships/hyperlink" Target="http://ks116.ru/img/p/3/3/7/7/3377.jpg" TargetMode="External"/><Relationship Id="rId83" Type="http://schemas.openxmlformats.org/officeDocument/2006/relationships/hyperlink" Target="http://ks116.ru/img/p/3/3/7/5/3375.jpg" TargetMode="External"/><Relationship Id="rId86" Type="http://schemas.openxmlformats.org/officeDocument/2006/relationships/hyperlink" Target="http://ks116.ru/img/p/3/3/8/1/3381.jpg" TargetMode="External"/><Relationship Id="rId85" Type="http://schemas.openxmlformats.org/officeDocument/2006/relationships/hyperlink" Target="http://ks116.ru/img/p/3/3/7/9/3379.jpg" TargetMode="External"/><Relationship Id="rId88" Type="http://schemas.openxmlformats.org/officeDocument/2006/relationships/hyperlink" Target="http://ks116.ru/img/p/3/3/8/5/3385.jpg" TargetMode="External"/><Relationship Id="rId87" Type="http://schemas.openxmlformats.org/officeDocument/2006/relationships/hyperlink" Target="http://ks116.ru/img/p/3/3/0/0/3300.jpg" TargetMode="External"/><Relationship Id="rId89" Type="http://schemas.openxmlformats.org/officeDocument/2006/relationships/hyperlink" Target="http://ks116.ru/img/p/3/3/8/6/3386.jpg" TargetMode="External"/><Relationship Id="rId80" Type="http://schemas.openxmlformats.org/officeDocument/2006/relationships/hyperlink" Target="http://ks116.ru/img/p/3/3/7/1/3371.jpg" TargetMode="External"/><Relationship Id="rId82" Type="http://schemas.openxmlformats.org/officeDocument/2006/relationships/hyperlink" Target="http://ks116.ru/img/p/3/2/7/5/3275.jpg" TargetMode="External"/><Relationship Id="rId81" Type="http://schemas.openxmlformats.org/officeDocument/2006/relationships/hyperlink" Target="http://ks116.ru/img/p/3/2/7/2/3272.jpg" TargetMode="External"/><Relationship Id="rId1" Type="http://schemas.openxmlformats.org/officeDocument/2006/relationships/hyperlink" Target="http://ks116.ru/img/p/2/1/5/9/2159.jpg" TargetMode="External"/><Relationship Id="rId2" Type="http://schemas.openxmlformats.org/officeDocument/2006/relationships/hyperlink" Target="http://ks116.ru/img/p/2/1/6/6/2166.jpg" TargetMode="External"/><Relationship Id="rId3" Type="http://schemas.openxmlformats.org/officeDocument/2006/relationships/hyperlink" Target="http://ks116.ru/img/p/2/1/7/3/2173.jpg" TargetMode="External"/><Relationship Id="rId4" Type="http://schemas.openxmlformats.org/officeDocument/2006/relationships/hyperlink" Target="http://ks116.ru/img/p/2/1/8/0/2180.jpg" TargetMode="External"/><Relationship Id="rId9" Type="http://schemas.openxmlformats.org/officeDocument/2006/relationships/hyperlink" Target="http://ks116.ru/img/p/2/2/1/5/2215.jpg" TargetMode="External"/><Relationship Id="rId5" Type="http://schemas.openxmlformats.org/officeDocument/2006/relationships/hyperlink" Target="http://ks116.ru/img/p/2/1/8/7/2187.jpg" TargetMode="External"/><Relationship Id="rId6" Type="http://schemas.openxmlformats.org/officeDocument/2006/relationships/hyperlink" Target="http://ks116.ru/img/p/2/1/9/4/2194.jpg" TargetMode="External"/><Relationship Id="rId7" Type="http://schemas.openxmlformats.org/officeDocument/2006/relationships/hyperlink" Target="http://ks116.ru/img/p/2/2/0/1/2201.jpg" TargetMode="External"/><Relationship Id="rId8" Type="http://schemas.openxmlformats.org/officeDocument/2006/relationships/hyperlink" Target="http://ks116.ru/img/p/2/2/0/8/2208.jpg" TargetMode="External"/><Relationship Id="rId73" Type="http://schemas.openxmlformats.org/officeDocument/2006/relationships/hyperlink" Target="http://ks116.ru/img/p/3/2/3/4/3234.jpg" TargetMode="External"/><Relationship Id="rId72" Type="http://schemas.openxmlformats.org/officeDocument/2006/relationships/hyperlink" Target="http://ks116.ru/img/p/3/3/5/7/3357.jpg" TargetMode="External"/><Relationship Id="rId75" Type="http://schemas.openxmlformats.org/officeDocument/2006/relationships/hyperlink" Target="http://ks116.ru/img/p/3/3/6/1/3361.jpg" TargetMode="External"/><Relationship Id="rId74" Type="http://schemas.openxmlformats.org/officeDocument/2006/relationships/hyperlink" Target="http://ks116.ru/img/p/3/2/3/7/3237.jpg" TargetMode="External"/><Relationship Id="rId77" Type="http://schemas.openxmlformats.org/officeDocument/2006/relationships/hyperlink" Target="http://ks116.ru/img/p/3/3/6/5/3365.jpg" TargetMode="External"/><Relationship Id="rId76" Type="http://schemas.openxmlformats.org/officeDocument/2006/relationships/hyperlink" Target="http://ks116.ru/img/p/3/3/6/3/3363.jpg" TargetMode="External"/><Relationship Id="rId79" Type="http://schemas.openxmlformats.org/officeDocument/2006/relationships/hyperlink" Target="http://ks116.ru/img/p/3/3/6/9/3369.jpg" TargetMode="External"/><Relationship Id="rId78" Type="http://schemas.openxmlformats.org/officeDocument/2006/relationships/hyperlink" Target="http://ks116.ru/img/p/3/3/6/7/3367.jpg" TargetMode="External"/><Relationship Id="rId71" Type="http://schemas.openxmlformats.org/officeDocument/2006/relationships/hyperlink" Target="http://ks116.ru/img/p/3/3/5/5/3355.jpg" TargetMode="External"/><Relationship Id="rId70" Type="http://schemas.openxmlformats.org/officeDocument/2006/relationships/hyperlink" Target="http://ks116.ru/img/p/3/0/4/2/3042.jpg" TargetMode="External"/><Relationship Id="rId62" Type="http://schemas.openxmlformats.org/officeDocument/2006/relationships/hyperlink" Target="http://ks116.ru/img/p/2/9/9/0/2990.jpg" TargetMode="External"/><Relationship Id="rId61" Type="http://schemas.openxmlformats.org/officeDocument/2006/relationships/hyperlink" Target="http://ks116.ru/img/p/2/9/8/3/2983.jpg" TargetMode="External"/><Relationship Id="rId64" Type="http://schemas.openxmlformats.org/officeDocument/2006/relationships/hyperlink" Target="http://ks116.ru/img/p/3/0/0/4/3004.jpg" TargetMode="External"/><Relationship Id="rId63" Type="http://schemas.openxmlformats.org/officeDocument/2006/relationships/hyperlink" Target="http://ks116.ru/img/p/2/9/9/7/2997.jpg" TargetMode="External"/><Relationship Id="rId66" Type="http://schemas.openxmlformats.org/officeDocument/2006/relationships/hyperlink" Target="http://ks116.ru/img/p/3/0/1/8/3018.jpg" TargetMode="External"/><Relationship Id="rId65" Type="http://schemas.openxmlformats.org/officeDocument/2006/relationships/hyperlink" Target="http://ks116.ru/img/p/3/0/1/1/3011.jpg" TargetMode="External"/><Relationship Id="rId68" Type="http://schemas.openxmlformats.org/officeDocument/2006/relationships/hyperlink" Target="http://ks116.ru/img/p/3/0/2/6/3026.jpg" TargetMode="External"/><Relationship Id="rId67" Type="http://schemas.openxmlformats.org/officeDocument/2006/relationships/hyperlink" Target="http://ks116.ru/img/p/3/0/2/1/3021.jpg" TargetMode="External"/><Relationship Id="rId60" Type="http://schemas.openxmlformats.org/officeDocument/2006/relationships/hyperlink" Target="http://ks116.ru/img/p/2/9/7/4/2974.jpg" TargetMode="External"/><Relationship Id="rId69" Type="http://schemas.openxmlformats.org/officeDocument/2006/relationships/hyperlink" Target="http://ks116.ru/img/p/3/0/3/5/3035.jpg" TargetMode="External"/><Relationship Id="rId51" Type="http://schemas.openxmlformats.org/officeDocument/2006/relationships/hyperlink" Target="http://ks116.ru/img/p/2/8/1/4/2814.jpg" TargetMode="External"/><Relationship Id="rId50" Type="http://schemas.openxmlformats.org/officeDocument/2006/relationships/hyperlink" Target="http://ks116.ru/img/p/2/8/1/2/2812.jpg" TargetMode="External"/><Relationship Id="rId53" Type="http://schemas.openxmlformats.org/officeDocument/2006/relationships/hyperlink" Target="http://ks116.ru/img/p/2/8/2/8/2828.jpg" TargetMode="External"/><Relationship Id="rId52" Type="http://schemas.openxmlformats.org/officeDocument/2006/relationships/hyperlink" Target="http://ks116.ru/img/p/2/8/2/1/2821.jpg" TargetMode="External"/><Relationship Id="rId55" Type="http://schemas.openxmlformats.org/officeDocument/2006/relationships/hyperlink" Target="http://ks116.ru/img/p/2/8/4/2/2842.jpg" TargetMode="External"/><Relationship Id="rId54" Type="http://schemas.openxmlformats.org/officeDocument/2006/relationships/hyperlink" Target="http://ks116.ru/img/p/2/8/4/0/2840.jpg" TargetMode="External"/><Relationship Id="rId57" Type="http://schemas.openxmlformats.org/officeDocument/2006/relationships/hyperlink" Target="http://ks116.ru/img/p/2/9/5/3/2953.jpg" TargetMode="External"/><Relationship Id="rId56" Type="http://schemas.openxmlformats.org/officeDocument/2006/relationships/hyperlink" Target="http://ks116.ru/img/p/2/8/4/9/2849.jpg" TargetMode="External"/><Relationship Id="rId59" Type="http://schemas.openxmlformats.org/officeDocument/2006/relationships/hyperlink" Target="http://ks116.ru/img/p/2/9/6/9/2969.jpg" TargetMode="External"/><Relationship Id="rId58" Type="http://schemas.openxmlformats.org/officeDocument/2006/relationships/hyperlink" Target="http://ks116.ru/img/p/2/9/6/5/2965.jpg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://ks116.ru/img/p/3/9/6/9/3969.jpg" TargetMode="External"/><Relationship Id="rId10" Type="http://schemas.openxmlformats.org/officeDocument/2006/relationships/hyperlink" Target="http://ks116.ru/img/p/3/9/6/6/3966.jpg" TargetMode="External"/><Relationship Id="rId13" Type="http://schemas.openxmlformats.org/officeDocument/2006/relationships/hyperlink" Target="http://ks116.ru/img/p/3/9/7/5/3975.jpg" TargetMode="External"/><Relationship Id="rId12" Type="http://schemas.openxmlformats.org/officeDocument/2006/relationships/hyperlink" Target="http://ks116.ru/img/p/3/9/7/2/3972.jpg" TargetMode="External"/><Relationship Id="rId15" Type="http://schemas.openxmlformats.org/officeDocument/2006/relationships/drawing" Target="../drawings/drawing4.xml"/><Relationship Id="rId14" Type="http://schemas.openxmlformats.org/officeDocument/2006/relationships/hyperlink" Target="http://ks116.ru/img/p/3/9/7/8/3978.jpg" TargetMode="External"/><Relationship Id="rId1" Type="http://schemas.openxmlformats.org/officeDocument/2006/relationships/hyperlink" Target="http://ks116.ru/img/p/3/9/3/9/3939.jpg" TargetMode="External"/><Relationship Id="rId2" Type="http://schemas.openxmlformats.org/officeDocument/2006/relationships/hyperlink" Target="http://ks116.ru/img/p/3/9/4/2/3942.jpg" TargetMode="External"/><Relationship Id="rId3" Type="http://schemas.openxmlformats.org/officeDocument/2006/relationships/hyperlink" Target="http://ks116.ru/img/p/3/9/4/5/3945.jpg" TargetMode="External"/><Relationship Id="rId4" Type="http://schemas.openxmlformats.org/officeDocument/2006/relationships/hyperlink" Target="http://ks116.ru/img/p/3/9/4/8/3948.jpg" TargetMode="External"/><Relationship Id="rId9" Type="http://schemas.openxmlformats.org/officeDocument/2006/relationships/hyperlink" Target="http://ks116.ru/img/p/3/9/6/3/3963.jpg" TargetMode="External"/><Relationship Id="rId5" Type="http://schemas.openxmlformats.org/officeDocument/2006/relationships/hyperlink" Target="http://ks116.ru/img/p/3/9/5/1/3951.jpg" TargetMode="External"/><Relationship Id="rId6" Type="http://schemas.openxmlformats.org/officeDocument/2006/relationships/hyperlink" Target="http://ks116.ru/img/p/3/9/5/4/3954.jpg" TargetMode="External"/><Relationship Id="rId7" Type="http://schemas.openxmlformats.org/officeDocument/2006/relationships/hyperlink" Target="http://ks116.ru/img/p/3/9/5/7/3957.jpg" TargetMode="External"/><Relationship Id="rId8" Type="http://schemas.openxmlformats.org/officeDocument/2006/relationships/hyperlink" Target="http://ks116.ru/img/p/3/9/6/0/396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42.57"/>
    <col customWidth="1" min="3" max="3" width="35.29"/>
    <col customWidth="1" min="4" max="4" width="14.43"/>
    <col customWidth="1" min="5" max="5" width="17.29"/>
    <col customWidth="1" min="6" max="6" width="16.43"/>
    <col customWidth="1" min="7" max="7" width="19.0"/>
    <col customWidth="1" min="8" max="8" width="38.57"/>
    <col customWidth="1" min="9" max="18" width="14.43"/>
    <col customWidth="1" min="19" max="26" width="8.0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1" t="s">
        <v>4</v>
      </c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/>
      <c r="B2" s="8"/>
      <c r="C2" s="8"/>
      <c r="D2" s="9" t="s">
        <v>5</v>
      </c>
      <c r="E2" s="2" t="s">
        <v>6</v>
      </c>
      <c r="F2" s="3"/>
      <c r="G2" s="4"/>
      <c r="H2" s="8"/>
      <c r="I2" s="5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0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6.75" customHeight="1">
      <c r="A4" s="13" t="s">
        <v>10</v>
      </c>
      <c r="E4" s="14"/>
      <c r="F4" s="5"/>
      <c r="G4" s="5"/>
      <c r="H4" s="14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">
        <v>94112.0</v>
      </c>
      <c r="B5" s="6" t="s">
        <v>14</v>
      </c>
      <c r="C5" s="6" t="s">
        <v>15</v>
      </c>
      <c r="D5" s="15">
        <f t="shared" ref="D5:D18" si="1">ROUND(E5*100/90,0)</f>
        <v>1640</v>
      </c>
      <c r="E5" s="16">
        <v>1476.0</v>
      </c>
      <c r="F5" s="16">
        <f t="shared" ref="F5:F18" si="2">ROUND(E5*0.95,0)</f>
        <v>1402</v>
      </c>
      <c r="G5" s="17">
        <f t="shared" ref="G5:G18" si="3">ROUND(E5*0.9,0)</f>
        <v>1328</v>
      </c>
      <c r="H5" s="18" t="str">
        <f>HYPERLINK("http://ks116.ru/img/p/1/1.jpg","http://ks116.ru/img/p/1/1.jpg")</f>
        <v>http://ks116.ru/img/p/1/1.jpg</v>
      </c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2">
        <v>94012.0</v>
      </c>
      <c r="B6" s="6" t="s">
        <v>17</v>
      </c>
      <c r="C6" s="6" t="s">
        <v>15</v>
      </c>
      <c r="D6" s="15">
        <f t="shared" si="1"/>
        <v>1679</v>
      </c>
      <c r="E6" s="16">
        <v>1511.0</v>
      </c>
      <c r="F6" s="16">
        <f t="shared" si="2"/>
        <v>1435</v>
      </c>
      <c r="G6" s="17">
        <f t="shared" si="3"/>
        <v>1360</v>
      </c>
      <c r="H6" s="18" t="str">
        <f>HYPERLINK("http://ks116.ru/img/p/8/3/83.jpg","http://ks116.ru/img/p/8/3/83.jpg")</f>
        <v>http://ks116.ru/img/p/8/3/83.jpg</v>
      </c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2">
        <v>94122.0</v>
      </c>
      <c r="B7" s="6" t="s">
        <v>20</v>
      </c>
      <c r="C7" s="6" t="s">
        <v>15</v>
      </c>
      <c r="D7" s="15">
        <f t="shared" si="1"/>
        <v>1748</v>
      </c>
      <c r="E7" s="16">
        <v>1573.0</v>
      </c>
      <c r="F7" s="16">
        <f t="shared" si="2"/>
        <v>1494</v>
      </c>
      <c r="G7" s="17">
        <f t="shared" si="3"/>
        <v>1416</v>
      </c>
      <c r="H7" s="18" t="str">
        <f>HYPERLINK("http://ks116.ru/img/p/1/0/10.jpg","http://ks116.ru/img/p/1/0/10.jpg")</f>
        <v>http://ks116.ru/img/p/1/0/10.jpg</v>
      </c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2">
        <v>94022.0</v>
      </c>
      <c r="B8" s="6" t="s">
        <v>23</v>
      </c>
      <c r="C8" s="6" t="s">
        <v>15</v>
      </c>
      <c r="D8" s="15">
        <f t="shared" si="1"/>
        <v>1778</v>
      </c>
      <c r="E8" s="16">
        <v>1600.0</v>
      </c>
      <c r="F8" s="16">
        <f t="shared" si="2"/>
        <v>1520</v>
      </c>
      <c r="G8" s="17">
        <f t="shared" si="3"/>
        <v>1440</v>
      </c>
      <c r="H8" s="18" t="str">
        <f>HYPERLINK("http://ks116.ru/img/p/1/0/2/102.jpg","http://ks116.ru/img/p/1/0/2/102.jpg")</f>
        <v>http://ks116.ru/img/p/1/0/2/102.jpg</v>
      </c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2">
        <v>94162.0</v>
      </c>
      <c r="B9" s="6" t="s">
        <v>26</v>
      </c>
      <c r="C9" s="6" t="s">
        <v>15</v>
      </c>
      <c r="D9" s="15">
        <f t="shared" si="1"/>
        <v>1671</v>
      </c>
      <c r="E9" s="16">
        <v>1504.0</v>
      </c>
      <c r="F9" s="16">
        <f t="shared" si="2"/>
        <v>1429</v>
      </c>
      <c r="G9" s="17">
        <f t="shared" si="3"/>
        <v>1354</v>
      </c>
      <c r="H9" s="18" t="str">
        <f>HYPERLINK("http://ks116.ru/img/p/2/1/21.jpg","http://ks116.ru/img/p/2/1/21.jpg")</f>
        <v>http://ks116.ru/img/p/2/1/21.jpg</v>
      </c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2">
        <v>94062.0</v>
      </c>
      <c r="B10" s="6" t="s">
        <v>29</v>
      </c>
      <c r="C10" s="6" t="s">
        <v>15</v>
      </c>
      <c r="D10" s="15">
        <f t="shared" si="1"/>
        <v>1701</v>
      </c>
      <c r="E10" s="16">
        <v>1531.0</v>
      </c>
      <c r="F10" s="16">
        <f t="shared" si="2"/>
        <v>1454</v>
      </c>
      <c r="G10" s="17">
        <f t="shared" si="3"/>
        <v>1378</v>
      </c>
      <c r="H10" s="18" t="str">
        <f>HYPERLINK("http://ks116.ru/img/p/1/2/1/121.jpg","http://ks116.ru/img/p/1/2/1/121.jpg")</f>
        <v>http://ks116.ru/img/p/1/2/1/121.jpg</v>
      </c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2">
        <v>94102.0</v>
      </c>
      <c r="B11" s="6" t="s">
        <v>32</v>
      </c>
      <c r="C11" s="6" t="s">
        <v>15</v>
      </c>
      <c r="D11" s="15">
        <f t="shared" si="1"/>
        <v>1748</v>
      </c>
      <c r="E11" s="16">
        <v>1573.0</v>
      </c>
      <c r="F11" s="16">
        <f t="shared" si="2"/>
        <v>1494</v>
      </c>
      <c r="G11" s="17">
        <f t="shared" si="3"/>
        <v>1416</v>
      </c>
      <c r="H11" s="18" t="str">
        <f>HYPERLINK("http://ks116.ru/img/p/3/3/33.jpg","http://ks116.ru/img/p/3/3/33.jpg")</f>
        <v>http://ks116.ru/img/p/3/3/33.jpg</v>
      </c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2">
        <v>94002.0</v>
      </c>
      <c r="B12" s="6" t="s">
        <v>36</v>
      </c>
      <c r="C12" s="6" t="s">
        <v>15</v>
      </c>
      <c r="D12" s="15">
        <f t="shared" si="1"/>
        <v>1778</v>
      </c>
      <c r="E12" s="16">
        <v>1600.0</v>
      </c>
      <c r="F12" s="16">
        <f t="shared" si="2"/>
        <v>1520</v>
      </c>
      <c r="G12" s="17">
        <f t="shared" si="3"/>
        <v>1440</v>
      </c>
      <c r="H12" s="18" t="str">
        <f>HYPERLINK("http://ks116.ru/img/p/3/9/39.jpg","http://ks116.ru/img/p/3/9/39.jpg")</f>
        <v>http://ks116.ru/img/p/3/9/39.jpg</v>
      </c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2">
        <v>94172.0</v>
      </c>
      <c r="B13" s="6" t="s">
        <v>39</v>
      </c>
      <c r="C13" s="6" t="s">
        <v>15</v>
      </c>
      <c r="D13" s="15">
        <f t="shared" si="1"/>
        <v>1771</v>
      </c>
      <c r="E13" s="16">
        <v>1594.0</v>
      </c>
      <c r="F13" s="16">
        <f t="shared" si="2"/>
        <v>1514</v>
      </c>
      <c r="G13" s="17">
        <f t="shared" si="3"/>
        <v>1435</v>
      </c>
      <c r="H13" s="18" t="str">
        <f>HYPERLINK("http://ks116.ru/img/p/4/7/47.jpg","http://ks116.ru/img/p/4/7/47.jpg")</f>
        <v>http://ks116.ru/img/p/4/7/47.jpg</v>
      </c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2">
        <v>94072.0</v>
      </c>
      <c r="B14" s="6" t="s">
        <v>43</v>
      </c>
      <c r="C14" s="6" t="s">
        <v>15</v>
      </c>
      <c r="D14" s="15">
        <f t="shared" si="1"/>
        <v>1801</v>
      </c>
      <c r="E14" s="16">
        <v>1621.0</v>
      </c>
      <c r="F14" s="16">
        <f t="shared" si="2"/>
        <v>1540</v>
      </c>
      <c r="G14" s="17">
        <f t="shared" si="3"/>
        <v>1459</v>
      </c>
      <c r="H14" s="18" t="str">
        <f>HYPERLINK("http://ks116.ru/img/p/5/3/53.jpg","http://ks116.ru/img/p/5/3/53.jpg")</f>
        <v>http://ks116.ru/img/p/5/3/53.jpg</v>
      </c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2">
        <v>94182.0</v>
      </c>
      <c r="B15" s="6" t="s">
        <v>46</v>
      </c>
      <c r="C15" s="6" t="s">
        <v>15</v>
      </c>
      <c r="D15" s="15">
        <f t="shared" si="1"/>
        <v>1640</v>
      </c>
      <c r="E15" s="16">
        <v>1476.0</v>
      </c>
      <c r="F15" s="16">
        <f t="shared" si="2"/>
        <v>1402</v>
      </c>
      <c r="G15" s="17">
        <f t="shared" si="3"/>
        <v>1328</v>
      </c>
      <c r="H15" s="18" t="str">
        <f>HYPERLINK("http://ks116.ru/img/p/5/9/59.jpg","http://ks116.ru/img/p/5/9/59.jpg")</f>
        <v>http://ks116.ru/img/p/5/9/59.jpg</v>
      </c>
      <c r="I15" s="6"/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2">
        <v>94082.0</v>
      </c>
      <c r="B16" s="6" t="s">
        <v>49</v>
      </c>
      <c r="C16" s="6" t="s">
        <v>15</v>
      </c>
      <c r="D16" s="15">
        <f t="shared" si="1"/>
        <v>1679</v>
      </c>
      <c r="E16" s="16">
        <v>1511.0</v>
      </c>
      <c r="F16" s="16">
        <f t="shared" si="2"/>
        <v>1435</v>
      </c>
      <c r="G16" s="17">
        <f t="shared" si="3"/>
        <v>1360</v>
      </c>
      <c r="H16" s="18" t="str">
        <f>HYPERLINK("http://ks116.ru/img/p/6/5/65.jpg","http://ks116.ru/img/p/6/5/65.jpg")</f>
        <v>http://ks116.ru/img/p/6/5/65.jpg</v>
      </c>
      <c r="I16" s="6"/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2">
        <v>94192.0</v>
      </c>
      <c r="B17" s="6" t="s">
        <v>52</v>
      </c>
      <c r="C17" s="6" t="s">
        <v>15</v>
      </c>
      <c r="D17" s="15">
        <f t="shared" si="1"/>
        <v>1748</v>
      </c>
      <c r="E17" s="16">
        <v>1573.0</v>
      </c>
      <c r="F17" s="16">
        <f t="shared" si="2"/>
        <v>1494</v>
      </c>
      <c r="G17" s="17">
        <f t="shared" si="3"/>
        <v>1416</v>
      </c>
      <c r="H17" s="18" t="str">
        <f>HYPERLINK("http://ks116.ru/img/p/2/3/8/238.jpg","http://ks116.ru/img/p/2/3/8/238.jpg")</f>
        <v>http://ks116.ru/img/p/2/3/8/238.jpg</v>
      </c>
      <c r="I17" s="6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2">
        <v>94092.0</v>
      </c>
      <c r="B18" s="6" t="s">
        <v>55</v>
      </c>
      <c r="C18" s="6" t="s">
        <v>15</v>
      </c>
      <c r="D18" s="15">
        <f t="shared" si="1"/>
        <v>1778</v>
      </c>
      <c r="E18" s="16">
        <v>1600.0</v>
      </c>
      <c r="F18" s="16">
        <f t="shared" si="2"/>
        <v>1520</v>
      </c>
      <c r="G18" s="17">
        <f t="shared" si="3"/>
        <v>1440</v>
      </c>
      <c r="H18" s="18" t="str">
        <f>HYPERLINK("http://ks116.ru/img/p/2/0/6/206.jpg","http://ks116.ru/img/p/2/0/6/206.jpg")</f>
        <v>http://ks116.ru/img/p/2/0/6/206.jpg</v>
      </c>
      <c r="I18" s="6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5.25" customHeight="1">
      <c r="A19" s="19" t="s">
        <v>58</v>
      </c>
      <c r="F19" s="16"/>
      <c r="G19" s="17"/>
      <c r="H19" s="18"/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2">
        <v>95112.0</v>
      </c>
      <c r="B20" s="6" t="s">
        <v>62</v>
      </c>
      <c r="C20" s="6" t="s">
        <v>63</v>
      </c>
      <c r="D20" s="15">
        <f t="shared" ref="D20:D33" si="4">ROUND(E20*100/90,0)</f>
        <v>1640</v>
      </c>
      <c r="E20" s="16">
        <v>1476.0</v>
      </c>
      <c r="F20" s="16">
        <f t="shared" ref="F20:F33" si="5">ROUND(E20*0.95,0)</f>
        <v>1402</v>
      </c>
      <c r="G20" s="17">
        <f t="shared" ref="G20:G33" si="6">ROUND(E20*0.9,0)</f>
        <v>1328</v>
      </c>
      <c r="H20" s="18" t="str">
        <f>HYPERLINK("http://ks116.ru/img/p/2/6/0/260.jpg","http://ks116.ru/img/p/2/6/0/260.jpg")</f>
        <v>http://ks116.ru/img/p/2/6/0/260.jpg</v>
      </c>
      <c r="I20" s="6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2">
        <v>95012.0</v>
      </c>
      <c r="B21" s="6" t="s">
        <v>68</v>
      </c>
      <c r="C21" s="6" t="s">
        <v>63</v>
      </c>
      <c r="D21" s="15">
        <f t="shared" si="4"/>
        <v>1679</v>
      </c>
      <c r="E21" s="16">
        <v>1511.0</v>
      </c>
      <c r="F21" s="16">
        <f t="shared" si="5"/>
        <v>1435</v>
      </c>
      <c r="G21" s="17">
        <f t="shared" si="6"/>
        <v>1360</v>
      </c>
      <c r="H21" s="18" t="str">
        <f>HYPERLINK("http://ks116.ru/img/p/2/7/4/274.jpg","http://ks116.ru/img/p/2/7/4/274.jpg")</f>
        <v>http://ks116.ru/img/p/2/7/4/274.jpg</v>
      </c>
      <c r="I21" s="6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4.25" customHeight="1">
      <c r="A22" s="12">
        <v>95122.0</v>
      </c>
      <c r="B22" s="6" t="s">
        <v>71</v>
      </c>
      <c r="C22" s="6" t="s">
        <v>63</v>
      </c>
      <c r="D22" s="15">
        <f t="shared" si="4"/>
        <v>1748</v>
      </c>
      <c r="E22" s="16">
        <v>1573.0</v>
      </c>
      <c r="F22" s="16">
        <f t="shared" si="5"/>
        <v>1494</v>
      </c>
      <c r="G22" s="17">
        <f t="shared" si="6"/>
        <v>1416</v>
      </c>
      <c r="H22" s="18" t="str">
        <f>HYPERLINK("http://ks116.ru/img/p/2/8/5/285.jpg","http://ks116.ru/img/p/2/8/5/285.jpg")</f>
        <v>http://ks116.ru/img/p/2/8/5/285.jpg</v>
      </c>
      <c r="I22" s="6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12">
        <v>95022.0</v>
      </c>
      <c r="B23" s="6" t="s">
        <v>74</v>
      </c>
      <c r="C23" s="6" t="s">
        <v>63</v>
      </c>
      <c r="D23" s="15">
        <f t="shared" si="4"/>
        <v>1778</v>
      </c>
      <c r="E23" s="16">
        <v>1600.0</v>
      </c>
      <c r="F23" s="16">
        <f t="shared" si="5"/>
        <v>1520</v>
      </c>
      <c r="G23" s="17">
        <f t="shared" si="6"/>
        <v>1440</v>
      </c>
      <c r="H23" s="18" t="str">
        <f>HYPERLINK("http://ks116.ru/img/p/3/0/9/309.jpg","http://ks116.ru/img/p/3/0/9/309.jpg")</f>
        <v>http://ks116.ru/img/p/3/0/9/309.jpg</v>
      </c>
      <c r="I23" s="6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12">
        <v>95162.0</v>
      </c>
      <c r="B24" s="6" t="s">
        <v>77</v>
      </c>
      <c r="C24" s="6" t="s">
        <v>63</v>
      </c>
      <c r="D24" s="15">
        <f t="shared" si="4"/>
        <v>1671</v>
      </c>
      <c r="E24" s="16">
        <v>1504.0</v>
      </c>
      <c r="F24" s="16">
        <f t="shared" si="5"/>
        <v>1429</v>
      </c>
      <c r="G24" s="17">
        <f t="shared" si="6"/>
        <v>1354</v>
      </c>
      <c r="H24" s="18" t="str">
        <f>HYPERLINK("http://ks116.ru/img/p/3/5/0/350.jpg","http://ks116.ru/img/p/3/5/0/350.jpg")</f>
        <v>http://ks116.ru/img/p/3/5/0/350.jpg</v>
      </c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12">
        <v>95062.0</v>
      </c>
      <c r="B25" s="6" t="s">
        <v>79</v>
      </c>
      <c r="C25" s="6" t="s">
        <v>63</v>
      </c>
      <c r="D25" s="15">
        <f t="shared" si="4"/>
        <v>1701</v>
      </c>
      <c r="E25" s="16">
        <v>1531.0</v>
      </c>
      <c r="F25" s="16">
        <f t="shared" si="5"/>
        <v>1454</v>
      </c>
      <c r="G25" s="17">
        <f t="shared" si="6"/>
        <v>1378</v>
      </c>
      <c r="H25" s="18" t="str">
        <f>HYPERLINK("http://ks116.ru/img/p/3/6/4/364.jpg","http://ks116.ru/img/p/3/6/4/364.jpg")</f>
        <v>http://ks116.ru/img/p/3/6/4/364.jpg</v>
      </c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12">
        <v>95102.0</v>
      </c>
      <c r="B26" s="6" t="s">
        <v>82</v>
      </c>
      <c r="C26" s="6" t="s">
        <v>63</v>
      </c>
      <c r="D26" s="15">
        <f t="shared" si="4"/>
        <v>1748</v>
      </c>
      <c r="E26" s="16">
        <v>1573.0</v>
      </c>
      <c r="F26" s="16">
        <f t="shared" si="5"/>
        <v>1494</v>
      </c>
      <c r="G26" s="17">
        <f t="shared" si="6"/>
        <v>1416</v>
      </c>
      <c r="H26" s="18" t="str">
        <f>HYPERLINK("http://ks116.ru/img/p/3/8/8/388.jpg","http://ks116.ru/img/p/3/8/8/388.jpg")</f>
        <v>http://ks116.ru/img/p/3/8/8/388.jpg</v>
      </c>
      <c r="I26" s="6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12">
        <v>95002.0</v>
      </c>
      <c r="B27" s="6" t="s">
        <v>85</v>
      </c>
      <c r="C27" s="6" t="s">
        <v>63</v>
      </c>
      <c r="D27" s="15">
        <f t="shared" si="4"/>
        <v>1778</v>
      </c>
      <c r="E27" s="16">
        <v>1600.0</v>
      </c>
      <c r="F27" s="16">
        <f t="shared" si="5"/>
        <v>1520</v>
      </c>
      <c r="G27" s="17">
        <f t="shared" si="6"/>
        <v>1440</v>
      </c>
      <c r="H27" s="18" t="str">
        <f>HYPERLINK("http://ks116.ru/img/p/4/1/6/416.jpg","http://ks116.ru/img/p/4/1/6/416.jpg")</f>
        <v>http://ks116.ru/img/p/4/1/6/416.jpg</v>
      </c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12">
        <v>95172.0</v>
      </c>
      <c r="B28" s="6" t="s">
        <v>89</v>
      </c>
      <c r="C28" s="6" t="s">
        <v>63</v>
      </c>
      <c r="D28" s="15">
        <f t="shared" si="4"/>
        <v>1771</v>
      </c>
      <c r="E28" s="16">
        <v>1594.0</v>
      </c>
      <c r="F28" s="16">
        <f t="shared" si="5"/>
        <v>1514</v>
      </c>
      <c r="G28" s="17">
        <f t="shared" si="6"/>
        <v>1435</v>
      </c>
      <c r="H28" s="18" t="str">
        <f>HYPERLINK("http://ks116.ru/img/p/1/0/0/2/1002.jpg","http://ks116.ru/img/p/1/0/0/2/1002.jpg")</f>
        <v>http://ks116.ru/img/p/1/0/0/2/1002.jpg</v>
      </c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12">
        <v>95072.0</v>
      </c>
      <c r="B29" s="6" t="s">
        <v>92</v>
      </c>
      <c r="C29" s="6" t="s">
        <v>63</v>
      </c>
      <c r="D29" s="15">
        <f t="shared" si="4"/>
        <v>1801</v>
      </c>
      <c r="E29" s="16">
        <v>1621.0</v>
      </c>
      <c r="F29" s="16">
        <f t="shared" si="5"/>
        <v>1540</v>
      </c>
      <c r="G29" s="17">
        <f t="shared" si="6"/>
        <v>1459</v>
      </c>
      <c r="H29" s="18" t="str">
        <f>HYPERLINK("http://ks116.ru/img/p/1/0/1/4/1014.jpg","http://ks116.ru/img/p/1/0/1/4/1014.jpg")</f>
        <v>http://ks116.ru/img/p/1/0/1/4/1014.jpg</v>
      </c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12">
        <v>95182.0</v>
      </c>
      <c r="B30" s="6" t="s">
        <v>95</v>
      </c>
      <c r="C30" s="6" t="s">
        <v>63</v>
      </c>
      <c r="D30" s="15">
        <f t="shared" si="4"/>
        <v>1640</v>
      </c>
      <c r="E30" s="16">
        <v>1476.0</v>
      </c>
      <c r="F30" s="16">
        <f t="shared" si="5"/>
        <v>1402</v>
      </c>
      <c r="G30" s="17">
        <f t="shared" si="6"/>
        <v>1328</v>
      </c>
      <c r="H30" s="18" t="str">
        <f>HYPERLINK("http://ks116.ru/img/p/1/0/2/6/1026.jpg","http://ks116.ru/img/p/1/0/2/6/1026.jpg")</f>
        <v>http://ks116.ru/img/p/1/0/2/6/1026.jpg</v>
      </c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12">
        <v>95082.0</v>
      </c>
      <c r="B31" s="6" t="s">
        <v>99</v>
      </c>
      <c r="C31" s="6" t="s">
        <v>63</v>
      </c>
      <c r="D31" s="15">
        <f t="shared" si="4"/>
        <v>1679</v>
      </c>
      <c r="E31" s="16">
        <v>1511.0</v>
      </c>
      <c r="F31" s="16">
        <f t="shared" si="5"/>
        <v>1435</v>
      </c>
      <c r="G31" s="17">
        <f t="shared" si="6"/>
        <v>1360</v>
      </c>
      <c r="H31" s="18" t="str">
        <f>HYPERLINK("http://ks116.ru/img/p/1/0/3/8/1038.jpg","http://ks116.ru/img/p/1/0/3/8/1038.jpg")</f>
        <v>http://ks116.ru/img/p/1/0/3/8/1038.jpg</v>
      </c>
      <c r="I31" s="6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12">
        <v>95192.0</v>
      </c>
      <c r="B32" s="6" t="s">
        <v>102</v>
      </c>
      <c r="C32" s="6" t="s">
        <v>63</v>
      </c>
      <c r="D32" s="15">
        <f t="shared" si="4"/>
        <v>1748</v>
      </c>
      <c r="E32" s="16">
        <v>1573.0</v>
      </c>
      <c r="F32" s="16">
        <f t="shared" si="5"/>
        <v>1494</v>
      </c>
      <c r="G32" s="17">
        <f t="shared" si="6"/>
        <v>1416</v>
      </c>
      <c r="H32" s="18" t="str">
        <f>HYPERLINK("http://ks116.ru/img/p/1/0/5/0/1050.jpg","http://ks116.ru/img/p/1/0/5/0/1050.jpg")</f>
        <v>http://ks116.ru/img/p/1/0/5/0/1050.jpg</v>
      </c>
      <c r="I32" s="6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12">
        <v>95092.0</v>
      </c>
      <c r="B33" s="6" t="s">
        <v>104</v>
      </c>
      <c r="C33" s="6" t="s">
        <v>63</v>
      </c>
      <c r="D33" s="15">
        <f t="shared" si="4"/>
        <v>1778</v>
      </c>
      <c r="E33" s="16">
        <v>1600.0</v>
      </c>
      <c r="F33" s="16">
        <f t="shared" si="5"/>
        <v>1520</v>
      </c>
      <c r="G33" s="17">
        <f t="shared" si="6"/>
        <v>1440</v>
      </c>
      <c r="H33" s="18" t="str">
        <f>HYPERLINK("http://ks116.ru/img/p/1/0/6/2/1062.jpg","http://ks116.ru/img/p/1/0/6/2/1062.jpg")</f>
        <v>http://ks116.ru/img/p/1/0/6/2/1062.jpg</v>
      </c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9.0" customHeight="1">
      <c r="A34" s="20" t="s">
        <v>108</v>
      </c>
      <c r="F34" s="16"/>
      <c r="G34" s="17"/>
      <c r="H34" s="18"/>
      <c r="I34" s="6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2">
        <v>85112.0</v>
      </c>
      <c r="B35" s="6" t="s">
        <v>111</v>
      </c>
      <c r="C35" s="6" t="s">
        <v>112</v>
      </c>
      <c r="D35" s="15">
        <f t="shared" ref="D35:D48" si="7">ROUND(E35*100/90,0)</f>
        <v>1756</v>
      </c>
      <c r="E35" s="16">
        <v>1580.0</v>
      </c>
      <c r="F35" s="16">
        <f t="shared" ref="F35:F48" si="8">ROUND(E35*0.95,0)</f>
        <v>1501</v>
      </c>
      <c r="G35" s="17">
        <f t="shared" ref="G35:G48" si="9">ROUND(E35*0.9,0)</f>
        <v>1422</v>
      </c>
      <c r="H35" s="18" t="str">
        <f>HYPERLINK("http://ks116.ru/img/p/1/8/6/186.jpg","http://ks116.ru/img/p/1/8/6/186.jpg")</f>
        <v>http://ks116.ru/img/p/1/8/6/186.jpg</v>
      </c>
      <c r="I35" s="6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2">
        <v>85012.0</v>
      </c>
      <c r="B36" s="6" t="s">
        <v>117</v>
      </c>
      <c r="C36" s="6" t="s">
        <v>112</v>
      </c>
      <c r="D36" s="15">
        <f t="shared" si="7"/>
        <v>1786</v>
      </c>
      <c r="E36" s="16">
        <v>1607.0</v>
      </c>
      <c r="F36" s="16">
        <f t="shared" si="8"/>
        <v>1527</v>
      </c>
      <c r="G36" s="17">
        <f t="shared" si="9"/>
        <v>1446</v>
      </c>
      <c r="H36" s="18" t="str">
        <f>HYPERLINK("http://ks116.ru/img/p/1/9/6/196.jpg","http://ks116.ru/img/p/1/9/6/196.jpg")</f>
        <v>http://ks116.ru/img/p/1/9/6/196.jpg</v>
      </c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2">
        <v>85122.0</v>
      </c>
      <c r="B37" s="6" t="s">
        <v>120</v>
      </c>
      <c r="C37" s="6" t="s">
        <v>112</v>
      </c>
      <c r="D37" s="15">
        <f t="shared" si="7"/>
        <v>1862</v>
      </c>
      <c r="E37" s="16">
        <v>1676.0</v>
      </c>
      <c r="F37" s="16">
        <f t="shared" si="8"/>
        <v>1592</v>
      </c>
      <c r="G37" s="17">
        <f t="shared" si="9"/>
        <v>1508</v>
      </c>
      <c r="H37" s="18" t="str">
        <f>HYPERLINK("http://ks116.ru/img/p/2/8/6/286.jpg","http://ks116.ru/img/p/2/8/6/286.jpg")</f>
        <v>http://ks116.ru/img/p/2/8/6/286.jpg</v>
      </c>
      <c r="I37" s="6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2">
        <v>85022.0</v>
      </c>
      <c r="B38" s="6" t="s">
        <v>123</v>
      </c>
      <c r="C38" s="6" t="s">
        <v>112</v>
      </c>
      <c r="D38" s="15">
        <f t="shared" si="7"/>
        <v>1893</v>
      </c>
      <c r="E38" s="16">
        <v>1704.0</v>
      </c>
      <c r="F38" s="16">
        <f t="shared" si="8"/>
        <v>1619</v>
      </c>
      <c r="G38" s="17">
        <f t="shared" si="9"/>
        <v>1534</v>
      </c>
      <c r="H38" s="18" t="str">
        <f>HYPERLINK("http://ks116.ru/img/p/2/9/8/298.jpg","http://ks116.ru/img/p/2/9/8/298.jpg")</f>
        <v>http://ks116.ru/img/p/2/9/8/298.jpg</v>
      </c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12">
        <v>85162.0</v>
      </c>
      <c r="B39" s="6" t="s">
        <v>128</v>
      </c>
      <c r="C39" s="6" t="s">
        <v>112</v>
      </c>
      <c r="D39" s="15">
        <f t="shared" si="7"/>
        <v>1786</v>
      </c>
      <c r="E39" s="16">
        <v>1607.0</v>
      </c>
      <c r="F39" s="16">
        <f t="shared" si="8"/>
        <v>1527</v>
      </c>
      <c r="G39" s="17">
        <f t="shared" si="9"/>
        <v>1446</v>
      </c>
      <c r="H39" s="18" t="str">
        <f>HYPERLINK("http://ks116.ru/img/p/3/1/2/312.jpg","http://ks116.ru/img/p/3/1/2/312.jpg")</f>
        <v>http://ks116.ru/img/p/3/1/2/312.jpg</v>
      </c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12">
        <v>85062.0</v>
      </c>
      <c r="B40" s="6" t="s">
        <v>131</v>
      </c>
      <c r="C40" s="6" t="s">
        <v>112</v>
      </c>
      <c r="D40" s="15">
        <f t="shared" si="7"/>
        <v>1817</v>
      </c>
      <c r="E40" s="16">
        <v>1635.0</v>
      </c>
      <c r="F40" s="16">
        <f t="shared" si="8"/>
        <v>1553</v>
      </c>
      <c r="G40" s="17">
        <f t="shared" si="9"/>
        <v>1472</v>
      </c>
      <c r="H40" s="18" t="str">
        <f>HYPERLINK("http://ks116.ru/img/p/3/2/8/328.jpg","http://ks116.ru/img/p/3/2/8/328.jpg")</f>
        <v>http://ks116.ru/img/p/3/2/8/328.jpg</v>
      </c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12">
        <v>85102.0</v>
      </c>
      <c r="B41" s="6" t="s">
        <v>133</v>
      </c>
      <c r="C41" s="6" t="s">
        <v>112</v>
      </c>
      <c r="D41" s="15">
        <f t="shared" si="7"/>
        <v>1862</v>
      </c>
      <c r="E41" s="16">
        <v>1676.0</v>
      </c>
      <c r="F41" s="16">
        <f t="shared" si="8"/>
        <v>1592</v>
      </c>
      <c r="G41" s="17">
        <f t="shared" si="9"/>
        <v>1508</v>
      </c>
      <c r="H41" s="18" t="str">
        <f>HYPERLINK("http://ks116.ru/img/p/3/6/2/362.jpg","http://ks116.ru/img/p/3/6/2/362.jpg")</f>
        <v>http://ks116.ru/img/p/3/6/2/362.jpg</v>
      </c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12">
        <v>85002.0</v>
      </c>
      <c r="B42" s="6" t="s">
        <v>136</v>
      </c>
      <c r="C42" s="6" t="s">
        <v>112</v>
      </c>
      <c r="D42" s="15">
        <f t="shared" si="7"/>
        <v>1893</v>
      </c>
      <c r="E42" s="16">
        <v>1704.0</v>
      </c>
      <c r="F42" s="16">
        <f t="shared" si="8"/>
        <v>1619</v>
      </c>
      <c r="G42" s="17">
        <f t="shared" si="9"/>
        <v>1534</v>
      </c>
      <c r="H42" s="18" t="str">
        <f>HYPERLINK("http://ks116.ru/img/p/3/8/6/386.jpg","http://ks116.ru/img/p/3/8/6/386.jpg")</f>
        <v>http://ks116.ru/img/p/3/8/6/386.jpg</v>
      </c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12">
        <v>85172.0</v>
      </c>
      <c r="B43" s="6" t="s">
        <v>140</v>
      </c>
      <c r="C43" s="6" t="s">
        <v>112</v>
      </c>
      <c r="D43" s="15">
        <f t="shared" si="7"/>
        <v>1886</v>
      </c>
      <c r="E43" s="16">
        <v>1697.0</v>
      </c>
      <c r="F43" s="16">
        <f t="shared" si="8"/>
        <v>1612</v>
      </c>
      <c r="G43" s="17">
        <f t="shared" si="9"/>
        <v>1527</v>
      </c>
      <c r="H43" s="18" t="str">
        <f>HYPERLINK("http://ks116.ru/img/p/4/0/2/402.jpg","http://ks116.ru/img/p/4/0/2/402.jpg")</f>
        <v>http://ks116.ru/img/p/4/0/2/402.jpg</v>
      </c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12">
        <v>85072.0</v>
      </c>
      <c r="B44" s="6" t="s">
        <v>144</v>
      </c>
      <c r="C44" s="6" t="s">
        <v>112</v>
      </c>
      <c r="D44" s="15">
        <f t="shared" si="7"/>
        <v>1917</v>
      </c>
      <c r="E44" s="16">
        <v>1725.0</v>
      </c>
      <c r="F44" s="16">
        <f t="shared" si="8"/>
        <v>1639</v>
      </c>
      <c r="G44" s="17">
        <f t="shared" si="9"/>
        <v>1553</v>
      </c>
      <c r="H44" s="18" t="str">
        <f>HYPERLINK("http://ks116.ru/img/p/4/1/4/414.jpg","http://ks116.ru/img/p/4/1/4/414.jpg")</f>
        <v>http://ks116.ru/img/p/4/1/4/414.jpg</v>
      </c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12">
        <v>85182.0</v>
      </c>
      <c r="B45" s="6" t="s">
        <v>147</v>
      </c>
      <c r="C45" s="6" t="s">
        <v>112</v>
      </c>
      <c r="D45" s="15">
        <f t="shared" si="7"/>
        <v>1771</v>
      </c>
      <c r="E45" s="16">
        <v>1594.0</v>
      </c>
      <c r="F45" s="16">
        <f t="shared" si="8"/>
        <v>1514</v>
      </c>
      <c r="G45" s="17">
        <f t="shared" si="9"/>
        <v>1435</v>
      </c>
      <c r="H45" s="18" t="str">
        <f>HYPERLINK("http://ks116.ru/img/p/4/4/6/446.jpg","http://ks116.ru/img/p/4/4/6/446.jpg")</f>
        <v>http://ks116.ru/img/p/4/4/6/446.jpg</v>
      </c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12">
        <v>85082.0</v>
      </c>
      <c r="B46" s="6" t="s">
        <v>148</v>
      </c>
      <c r="C46" s="6" t="s">
        <v>112</v>
      </c>
      <c r="D46" s="15">
        <f t="shared" si="7"/>
        <v>1801</v>
      </c>
      <c r="E46" s="16">
        <v>1621.0</v>
      </c>
      <c r="F46" s="16">
        <f t="shared" si="8"/>
        <v>1540</v>
      </c>
      <c r="G46" s="17">
        <f t="shared" si="9"/>
        <v>1459</v>
      </c>
      <c r="H46" s="18" t="str">
        <f>HYPERLINK("http://ks116.ru/img/p/4/5/8/458.jpg","http://ks116.ru/img/p/4/5/8/458.jpg")</f>
        <v>http://ks116.ru/img/p/4/5/8/458.jpg</v>
      </c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12">
        <v>85192.0</v>
      </c>
      <c r="B47" s="6" t="s">
        <v>152</v>
      </c>
      <c r="C47" s="6" t="s">
        <v>112</v>
      </c>
      <c r="D47" s="15">
        <f t="shared" si="7"/>
        <v>1862</v>
      </c>
      <c r="E47" s="16">
        <v>1676.0</v>
      </c>
      <c r="F47" s="16">
        <f t="shared" si="8"/>
        <v>1592</v>
      </c>
      <c r="G47" s="17">
        <f t="shared" si="9"/>
        <v>1508</v>
      </c>
      <c r="H47" s="18" t="str">
        <f>HYPERLINK("http://ks116.ru/img/p/4/7/0/470.jpg","http://ks116.ru/img/p/4/7/0/470.jpg")</f>
        <v>http://ks116.ru/img/p/4/7/0/470.jpg</v>
      </c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12">
        <v>85092.0</v>
      </c>
      <c r="B48" s="6" t="s">
        <v>154</v>
      </c>
      <c r="C48" s="6" t="s">
        <v>112</v>
      </c>
      <c r="D48" s="15">
        <f t="shared" si="7"/>
        <v>1893</v>
      </c>
      <c r="E48" s="16">
        <v>1704.0</v>
      </c>
      <c r="F48" s="16">
        <f t="shared" si="8"/>
        <v>1619</v>
      </c>
      <c r="G48" s="17">
        <f t="shared" si="9"/>
        <v>1534</v>
      </c>
      <c r="H48" s="18" t="str">
        <f>HYPERLINK("http://ks116.ru/img/p/4/8/2/482.jpg","http://ks116.ru/img/p/4/8/2/482.jpg")</f>
        <v>http://ks116.ru/img/p/4/8/2/482.jpg</v>
      </c>
      <c r="I48" s="6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37.5" customHeight="1">
      <c r="A49" s="19" t="s">
        <v>158</v>
      </c>
      <c r="F49" s="21"/>
      <c r="G49" s="22"/>
      <c r="H49" s="23"/>
      <c r="I49" s="24"/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4.25" customHeight="1">
      <c r="A50" s="12">
        <v>87112.0</v>
      </c>
      <c r="B50" s="6" t="s">
        <v>166</v>
      </c>
      <c r="C50" s="6" t="s">
        <v>167</v>
      </c>
      <c r="D50" s="15">
        <f t="shared" ref="D50:D87" si="10">ROUND(E50*100/90,0)</f>
        <v>1854</v>
      </c>
      <c r="E50" s="16">
        <v>1669.0</v>
      </c>
      <c r="F50" s="16">
        <f t="shared" ref="F50:F87" si="11">ROUND(E50*0.95,0)</f>
        <v>1586</v>
      </c>
      <c r="G50" s="17">
        <f t="shared" ref="G50:G87" si="12">ROUND(E50*0.9,0)</f>
        <v>1502</v>
      </c>
      <c r="H50" s="18" t="str">
        <f>HYPERLINK("http://ks116.ru/img/p/4/9/4/494.jpg","http://ks116.ru/img/p/4/9/4/494.jpg")</f>
        <v>http://ks116.ru/img/p/4/9/4/494.jpg</v>
      </c>
      <c r="I50" s="6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12">
        <v>87012.0</v>
      </c>
      <c r="B51" s="6" t="s">
        <v>172</v>
      </c>
      <c r="C51" s="6" t="s">
        <v>167</v>
      </c>
      <c r="D51" s="15">
        <f t="shared" si="10"/>
        <v>1886</v>
      </c>
      <c r="E51" s="16">
        <v>1697.0</v>
      </c>
      <c r="F51" s="16">
        <f t="shared" si="11"/>
        <v>1612</v>
      </c>
      <c r="G51" s="17">
        <f t="shared" si="12"/>
        <v>1527</v>
      </c>
      <c r="H51" s="18" t="str">
        <f>HYPERLINK("http://ks116.ru/img/p/5/0/8/508.jpg","http://ks116.ru/img/p/5/0/8/508.jpg")</f>
        <v>http://ks116.ru/img/p/5/0/8/508.jpg</v>
      </c>
      <c r="I51" s="6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12">
        <v>87122.0</v>
      </c>
      <c r="B52" s="6" t="s">
        <v>175</v>
      </c>
      <c r="C52" s="6" t="s">
        <v>167</v>
      </c>
      <c r="D52" s="15">
        <f t="shared" si="10"/>
        <v>1986</v>
      </c>
      <c r="E52" s="16">
        <v>1787.0</v>
      </c>
      <c r="F52" s="16">
        <f t="shared" si="11"/>
        <v>1698</v>
      </c>
      <c r="G52" s="17">
        <f t="shared" si="12"/>
        <v>1608</v>
      </c>
      <c r="H52" s="18" t="str">
        <f>HYPERLINK("http://ks116.ru/img/p/5/2/1/521.jpg","http://ks116.ru/img/p/5/2/1/521.jpg")</f>
        <v>http://ks116.ru/img/p/5/2/1/521.jpg</v>
      </c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12">
        <v>87022.0</v>
      </c>
      <c r="B53" s="6" t="s">
        <v>179</v>
      </c>
      <c r="C53" s="6" t="s">
        <v>167</v>
      </c>
      <c r="D53" s="15">
        <f t="shared" si="10"/>
        <v>2016</v>
      </c>
      <c r="E53" s="16">
        <v>1814.0</v>
      </c>
      <c r="F53" s="16">
        <f t="shared" si="11"/>
        <v>1723</v>
      </c>
      <c r="G53" s="17">
        <f t="shared" si="12"/>
        <v>1633</v>
      </c>
      <c r="H53" s="18" t="str">
        <f>HYPERLINK("http://ks116.ru/img/p/5/3/4/534.jpg","http://ks116.ru/img/p/5/3/4/534.jpg")</f>
        <v>http://ks116.ru/img/p/5/3/4/534.jpg</v>
      </c>
      <c r="I53" s="6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12">
        <v>87162.0</v>
      </c>
      <c r="B54" s="6" t="s">
        <v>182</v>
      </c>
      <c r="C54" s="6" t="s">
        <v>167</v>
      </c>
      <c r="D54" s="15">
        <f t="shared" si="10"/>
        <v>1886</v>
      </c>
      <c r="E54" s="16">
        <v>1697.0</v>
      </c>
      <c r="F54" s="16">
        <f t="shared" si="11"/>
        <v>1612</v>
      </c>
      <c r="G54" s="17">
        <f t="shared" si="12"/>
        <v>1527</v>
      </c>
      <c r="H54" s="18" t="str">
        <f>HYPERLINK("http://ks116.ru/img/p/5/4/7/547.jpg","http://ks116.ru/img/p/5/4/7/547.jpg")</f>
        <v>http://ks116.ru/img/p/5/4/7/547.jpg</v>
      </c>
      <c r="I54" s="6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12">
        <v>87062.0</v>
      </c>
      <c r="B55" s="6" t="s">
        <v>184</v>
      </c>
      <c r="C55" s="6" t="s">
        <v>167</v>
      </c>
      <c r="D55" s="15">
        <f t="shared" si="10"/>
        <v>1917</v>
      </c>
      <c r="E55" s="16">
        <v>1725.0</v>
      </c>
      <c r="F55" s="16">
        <f t="shared" si="11"/>
        <v>1639</v>
      </c>
      <c r="G55" s="17">
        <f t="shared" si="12"/>
        <v>1553</v>
      </c>
      <c r="H55" s="18" t="str">
        <f>HYPERLINK("http://ks116.ru/img/p/5/6/0/560.jpg","http://ks116.ru/img/p/5/6/0/560.jpg")</f>
        <v>http://ks116.ru/img/p/5/6/0/560.jpg</v>
      </c>
      <c r="I55" s="6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12">
        <v>87102.0</v>
      </c>
      <c r="B56" s="6" t="s">
        <v>187</v>
      </c>
      <c r="C56" s="6" t="s">
        <v>167</v>
      </c>
      <c r="D56" s="15">
        <f t="shared" si="10"/>
        <v>1986</v>
      </c>
      <c r="E56" s="16">
        <v>1787.0</v>
      </c>
      <c r="F56" s="16">
        <f t="shared" si="11"/>
        <v>1698</v>
      </c>
      <c r="G56" s="17">
        <f t="shared" si="12"/>
        <v>1608</v>
      </c>
      <c r="H56" s="18" t="str">
        <f>HYPERLINK("http://ks116.ru/img/p/5/7/3/573.jpg","http://ks116.ru/img/p/5/7/3/573.jpg")</f>
        <v>http://ks116.ru/img/p/5/7/3/573.jpg</v>
      </c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12">
        <v>87002.0</v>
      </c>
      <c r="B57" s="6" t="s">
        <v>190</v>
      </c>
      <c r="C57" s="6" t="s">
        <v>167</v>
      </c>
      <c r="D57" s="15">
        <f t="shared" si="10"/>
        <v>2016</v>
      </c>
      <c r="E57" s="16">
        <v>1814.0</v>
      </c>
      <c r="F57" s="16">
        <f t="shared" si="11"/>
        <v>1723</v>
      </c>
      <c r="G57" s="17">
        <f t="shared" si="12"/>
        <v>1633</v>
      </c>
      <c r="H57" s="18" t="str">
        <f>HYPERLINK("http://ks116.ru/img/p/5/8/6/586.jpg","http://ks116.ru/img/p/5/8/6/586.jpg")</f>
        <v>http://ks116.ru/img/p/5/8/6/586.jpg</v>
      </c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12">
        <v>87172.0</v>
      </c>
      <c r="B58" s="6" t="s">
        <v>193</v>
      </c>
      <c r="C58" s="6" t="s">
        <v>167</v>
      </c>
      <c r="D58" s="15">
        <f t="shared" si="10"/>
        <v>2008</v>
      </c>
      <c r="E58" s="16">
        <v>1807.0</v>
      </c>
      <c r="F58" s="16">
        <f t="shared" si="11"/>
        <v>1717</v>
      </c>
      <c r="G58" s="17">
        <f t="shared" si="12"/>
        <v>1626</v>
      </c>
      <c r="H58" s="18" t="str">
        <f>HYPERLINK("http://ks116.ru/img/p/6/7/9/679.jpg","http://ks116.ru/img/p/6/7/9/679.jpg")</f>
        <v>http://ks116.ru/img/p/6/7/9/679.jpg</v>
      </c>
      <c r="I58" s="6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12">
        <v>87072.0</v>
      </c>
      <c r="B59" s="6" t="s">
        <v>196</v>
      </c>
      <c r="C59" s="6" t="s">
        <v>167</v>
      </c>
      <c r="D59" s="15">
        <f t="shared" si="10"/>
        <v>2039</v>
      </c>
      <c r="E59" s="16">
        <v>1835.0</v>
      </c>
      <c r="F59" s="16">
        <f t="shared" si="11"/>
        <v>1743</v>
      </c>
      <c r="G59" s="17">
        <f t="shared" si="12"/>
        <v>1652</v>
      </c>
      <c r="H59" s="18" t="str">
        <f>HYPERLINK("http://ks116.ru/img/p/6/7/8/678.jpg","http://ks116.ru/img/p/6/7/8/678.jpg")</f>
        <v>http://ks116.ru/img/p/6/7/8/678.jpg</v>
      </c>
      <c r="I59" s="6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12">
        <v>87182.0</v>
      </c>
      <c r="B60" s="6" t="s">
        <v>198</v>
      </c>
      <c r="C60" s="6" t="s">
        <v>167</v>
      </c>
      <c r="D60" s="15">
        <f t="shared" si="10"/>
        <v>1870</v>
      </c>
      <c r="E60" s="16">
        <v>1683.0</v>
      </c>
      <c r="F60" s="16">
        <f t="shared" si="11"/>
        <v>1599</v>
      </c>
      <c r="G60" s="17">
        <f t="shared" si="12"/>
        <v>1515</v>
      </c>
      <c r="H60" s="18" t="str">
        <f>HYPERLINK("http://ks116.ru/img/p/6/7/7/677.jpg","http://ks116.ru/img/p/6/7/7/677.jpg")</f>
        <v>http://ks116.ru/img/p/6/7/7/677.jpg</v>
      </c>
      <c r="I60" s="6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12">
        <v>87082.0</v>
      </c>
      <c r="B61" s="6" t="s">
        <v>201</v>
      </c>
      <c r="C61" s="6" t="s">
        <v>167</v>
      </c>
      <c r="D61" s="15">
        <f t="shared" si="10"/>
        <v>1901</v>
      </c>
      <c r="E61" s="16">
        <v>1711.0</v>
      </c>
      <c r="F61" s="16">
        <f t="shared" si="11"/>
        <v>1625</v>
      </c>
      <c r="G61" s="17">
        <f t="shared" si="12"/>
        <v>1540</v>
      </c>
      <c r="H61" s="18" t="str">
        <f>HYPERLINK("http://ks116.ru/img/p/6/7/6/676.jpg","http://ks116.ru/img/p/6/7/6/676.jpg")</f>
        <v>http://ks116.ru/img/p/6/7/6/676.jpg</v>
      </c>
      <c r="I61" s="6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12">
        <v>87192.0</v>
      </c>
      <c r="B62" s="6" t="s">
        <v>203</v>
      </c>
      <c r="C62" s="6" t="s">
        <v>167</v>
      </c>
      <c r="D62" s="15">
        <f t="shared" si="10"/>
        <v>1986</v>
      </c>
      <c r="E62" s="16">
        <v>1787.0</v>
      </c>
      <c r="F62" s="16">
        <f t="shared" si="11"/>
        <v>1698</v>
      </c>
      <c r="G62" s="17">
        <f t="shared" si="12"/>
        <v>1608</v>
      </c>
      <c r="H62" s="18" t="str">
        <f>HYPERLINK("http://ks116.ru/img/p/6/7/5/675.jpg","http://ks116.ru/img/p/6/7/5/675.jpg")</f>
        <v>http://ks116.ru/img/p/6/7/5/675.jpg</v>
      </c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12">
        <v>87092.0</v>
      </c>
      <c r="B63" s="6" t="s">
        <v>206</v>
      </c>
      <c r="C63" s="6" t="s">
        <v>167</v>
      </c>
      <c r="D63" s="15">
        <f t="shared" si="10"/>
        <v>2016</v>
      </c>
      <c r="E63" s="16">
        <v>1814.0</v>
      </c>
      <c r="F63" s="16">
        <f t="shared" si="11"/>
        <v>1723</v>
      </c>
      <c r="G63" s="17">
        <f t="shared" si="12"/>
        <v>1633</v>
      </c>
      <c r="H63" s="18" t="str">
        <f>HYPERLINK("http://ks116.ru/img/p/6/7/3/673.jpg","http://ks116.ru/img/p/6/7/3/673.jpg")</f>
        <v>http://ks116.ru/img/p/6/7/3/673.jpg</v>
      </c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12">
        <v>87113.0</v>
      </c>
      <c r="B64" s="6" t="s">
        <v>209</v>
      </c>
      <c r="C64" s="6" t="s">
        <v>167</v>
      </c>
      <c r="D64" s="15">
        <f t="shared" si="10"/>
        <v>1901</v>
      </c>
      <c r="E64" s="16">
        <v>1711.0</v>
      </c>
      <c r="F64" s="16">
        <f t="shared" si="11"/>
        <v>1625</v>
      </c>
      <c r="G64" s="17">
        <f t="shared" si="12"/>
        <v>1540</v>
      </c>
      <c r="H64" s="18" t="str">
        <f>HYPERLINK("http://ks116.ru/img/p/6/9/1/691.jpg","http://ks116.ru/img/p/6/9/1/691.jpg")</f>
        <v>http://ks116.ru/img/p/6/9/1/691.jpg</v>
      </c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12">
        <v>87013.0</v>
      </c>
      <c r="B65" s="6" t="s">
        <v>211</v>
      </c>
      <c r="C65" s="6" t="s">
        <v>167</v>
      </c>
      <c r="D65" s="15">
        <f t="shared" si="10"/>
        <v>1931</v>
      </c>
      <c r="E65" s="16">
        <v>1738.0</v>
      </c>
      <c r="F65" s="16">
        <f t="shared" si="11"/>
        <v>1651</v>
      </c>
      <c r="G65" s="17">
        <f t="shared" si="12"/>
        <v>1564</v>
      </c>
      <c r="H65" s="18" t="str">
        <f>HYPERLINK("http://ks116.ru/img/p/7/0/3/703.jpg","http://ks116.ru/img/p/7/0/3/703.jpg")</f>
        <v>http://ks116.ru/img/p/7/0/3/703.jpg</v>
      </c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12">
        <v>87123.0</v>
      </c>
      <c r="B66" s="6" t="s">
        <v>214</v>
      </c>
      <c r="C66" s="6" t="s">
        <v>167</v>
      </c>
      <c r="D66" s="15">
        <f t="shared" si="10"/>
        <v>2031</v>
      </c>
      <c r="E66" s="16">
        <v>1828.0</v>
      </c>
      <c r="F66" s="16">
        <f t="shared" si="11"/>
        <v>1737</v>
      </c>
      <c r="G66" s="17">
        <f t="shared" si="12"/>
        <v>1645</v>
      </c>
      <c r="H66" s="18" t="str">
        <f>HYPERLINK("http://ks116.ru/img/p/7/1/6/716.jpg","http://ks116.ru/img/p/7/1/6/716.jpg")</f>
        <v>http://ks116.ru/img/p/7/1/6/716.jpg</v>
      </c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12">
        <v>87023.0</v>
      </c>
      <c r="B67" s="6" t="s">
        <v>218</v>
      </c>
      <c r="C67" s="6" t="s">
        <v>167</v>
      </c>
      <c r="D67" s="15">
        <f t="shared" si="10"/>
        <v>2062</v>
      </c>
      <c r="E67" s="16">
        <v>1856.0</v>
      </c>
      <c r="F67" s="16">
        <f t="shared" si="11"/>
        <v>1763</v>
      </c>
      <c r="G67" s="17">
        <f t="shared" si="12"/>
        <v>1670</v>
      </c>
      <c r="H67" s="18" t="str">
        <f>HYPERLINK("http://ks116.ru/img/p/7/2/9/729.jpg","http://ks116.ru/img/p/7/2/9/729.jpg")</f>
        <v>http://ks116.ru/img/p/7/2/9/729.jpg</v>
      </c>
      <c r="I67" s="6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12">
        <v>87163.0</v>
      </c>
      <c r="B68" s="6" t="s">
        <v>221</v>
      </c>
      <c r="C68" s="6" t="s">
        <v>167</v>
      </c>
      <c r="D68" s="15">
        <f t="shared" si="10"/>
        <v>1931</v>
      </c>
      <c r="E68" s="16">
        <v>1738.0</v>
      </c>
      <c r="F68" s="16">
        <f t="shared" si="11"/>
        <v>1651</v>
      </c>
      <c r="G68" s="17">
        <f t="shared" si="12"/>
        <v>1564</v>
      </c>
      <c r="H68" s="18" t="str">
        <f>HYPERLINK("http://ks116.ru/img/p/7/4/2/742.jpg","http://ks116.ru/img/p/7/4/2/742.jpg")</f>
        <v>http://ks116.ru/img/p/7/4/2/742.jpg</v>
      </c>
      <c r="I68" s="6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12">
        <v>87063.0</v>
      </c>
      <c r="B69" s="6" t="s">
        <v>224</v>
      </c>
      <c r="C69" s="6" t="s">
        <v>167</v>
      </c>
      <c r="D69" s="15">
        <f t="shared" si="10"/>
        <v>1962</v>
      </c>
      <c r="E69" s="16">
        <v>1766.0</v>
      </c>
      <c r="F69" s="16">
        <f t="shared" si="11"/>
        <v>1678</v>
      </c>
      <c r="G69" s="17">
        <f t="shared" si="12"/>
        <v>1589</v>
      </c>
      <c r="H69" s="18" t="str">
        <f>HYPERLINK("http://ks116.ru/img/p/7/6/0/760.jpg","http://ks116.ru/img/p/7/6/0/760.jpg")</f>
        <v>http://ks116.ru/img/p/7/6/0/760.jpg</v>
      </c>
      <c r="I69" s="6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12">
        <v>87103.0</v>
      </c>
      <c r="B70" s="6" t="s">
        <v>227</v>
      </c>
      <c r="C70" s="6" t="s">
        <v>167</v>
      </c>
      <c r="D70" s="15">
        <f t="shared" si="10"/>
        <v>2031</v>
      </c>
      <c r="E70" s="16">
        <v>1828.0</v>
      </c>
      <c r="F70" s="16">
        <f t="shared" si="11"/>
        <v>1737</v>
      </c>
      <c r="G70" s="17">
        <f t="shared" si="12"/>
        <v>1645</v>
      </c>
      <c r="H70" s="18" t="str">
        <f>HYPERLINK("http://ks116.ru/img/p/7/7/3/773.jpg","http://ks116.ru/img/p/7/7/3/773.jpg")</f>
        <v>http://ks116.ru/img/p/7/7/3/773.jpg</v>
      </c>
      <c r="I70" s="6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12">
        <v>87003.0</v>
      </c>
      <c r="B71" s="6" t="s">
        <v>230</v>
      </c>
      <c r="C71" s="6" t="s">
        <v>167</v>
      </c>
      <c r="D71" s="15">
        <f t="shared" si="10"/>
        <v>2062</v>
      </c>
      <c r="E71" s="16">
        <v>1856.0</v>
      </c>
      <c r="F71" s="16">
        <f t="shared" si="11"/>
        <v>1763</v>
      </c>
      <c r="G71" s="17">
        <f t="shared" si="12"/>
        <v>1670</v>
      </c>
      <c r="H71" s="18" t="str">
        <f>HYPERLINK("http://ks116.ru/img/p/7/8/6/786.jpg","http://ks116.ru/img/p/7/8/6/786.jpg")</f>
        <v>http://ks116.ru/img/p/7/8/6/786.jpg</v>
      </c>
      <c r="I71" s="6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12">
        <v>87173.0</v>
      </c>
      <c r="B72" s="6" t="s">
        <v>232</v>
      </c>
      <c r="C72" s="6" t="s">
        <v>167</v>
      </c>
      <c r="D72" s="15">
        <f t="shared" si="10"/>
        <v>2054</v>
      </c>
      <c r="E72" s="16">
        <v>1849.0</v>
      </c>
      <c r="F72" s="16">
        <f t="shared" si="11"/>
        <v>1757</v>
      </c>
      <c r="G72" s="17">
        <f t="shared" si="12"/>
        <v>1664</v>
      </c>
      <c r="H72" s="18" t="str">
        <f>HYPERLINK("http://ks116.ru/img/p/7/9/9/799.jpg","http://ks116.ru/img/p/7/9/9/799.jpg")</f>
        <v>http://ks116.ru/img/p/7/9/9/799.jpg</v>
      </c>
      <c r="I72" s="6"/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12">
        <v>87073.0</v>
      </c>
      <c r="B73" s="6" t="s">
        <v>235</v>
      </c>
      <c r="C73" s="6" t="s">
        <v>167</v>
      </c>
      <c r="D73" s="15">
        <f t="shared" si="10"/>
        <v>2084</v>
      </c>
      <c r="E73" s="16">
        <v>1876.0</v>
      </c>
      <c r="F73" s="16">
        <f t="shared" si="11"/>
        <v>1782</v>
      </c>
      <c r="G73" s="17">
        <f t="shared" si="12"/>
        <v>1688</v>
      </c>
      <c r="H73" s="18" t="str">
        <f>HYPERLINK("http://ks116.ru/img/p/8/1/2/812.jpg","http://ks116.ru/img/p/8/1/2/812.jpg")</f>
        <v>http://ks116.ru/img/p/8/1/2/812.jpg</v>
      </c>
      <c r="I73" s="6"/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12">
        <v>87183.0</v>
      </c>
      <c r="B74" s="6" t="s">
        <v>238</v>
      </c>
      <c r="C74" s="6" t="s">
        <v>167</v>
      </c>
      <c r="D74" s="15">
        <f t="shared" si="10"/>
        <v>1917</v>
      </c>
      <c r="E74" s="16">
        <v>1725.0</v>
      </c>
      <c r="F74" s="16">
        <f t="shared" si="11"/>
        <v>1639</v>
      </c>
      <c r="G74" s="17">
        <f t="shared" si="12"/>
        <v>1553</v>
      </c>
      <c r="H74" s="18" t="str">
        <f>HYPERLINK("http://ks116.ru/img/p/8/2/5/825.jpg","http://ks116.ru/img/p/8/2/5/825.jpg")</f>
        <v>http://ks116.ru/img/p/8/2/5/825.jpg</v>
      </c>
      <c r="I74" s="6"/>
      <c r="J74" s="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12">
        <v>87083.0</v>
      </c>
      <c r="B75" s="6" t="s">
        <v>241</v>
      </c>
      <c r="C75" s="6" t="s">
        <v>167</v>
      </c>
      <c r="D75" s="15">
        <f t="shared" si="10"/>
        <v>1947</v>
      </c>
      <c r="E75" s="16">
        <v>1752.0</v>
      </c>
      <c r="F75" s="16">
        <f t="shared" si="11"/>
        <v>1664</v>
      </c>
      <c r="G75" s="17">
        <f t="shared" si="12"/>
        <v>1577</v>
      </c>
      <c r="H75" s="18" t="str">
        <f>HYPERLINK("http://ks116.ru/img/p/8/3/8/838.jpg","http://ks116.ru/img/p/8/3/8/838.jpg")</f>
        <v>http://ks116.ru/img/p/8/3/8/838.jpg</v>
      </c>
      <c r="I75" s="6"/>
      <c r="J75" s="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12">
        <v>87193.0</v>
      </c>
      <c r="B76" s="6" t="s">
        <v>244</v>
      </c>
      <c r="C76" s="6" t="s">
        <v>167</v>
      </c>
      <c r="D76" s="15">
        <f t="shared" si="10"/>
        <v>2031</v>
      </c>
      <c r="E76" s="16">
        <v>1828.0</v>
      </c>
      <c r="F76" s="16">
        <f t="shared" si="11"/>
        <v>1737</v>
      </c>
      <c r="G76" s="17">
        <f t="shared" si="12"/>
        <v>1645</v>
      </c>
      <c r="H76" s="18" t="str">
        <f>HYPERLINK("http://ks116.ru/img/p/8/5/1/851.jpg","http://ks116.ru/img/p/8/5/1/851.jpg")</f>
        <v>http://ks116.ru/img/p/8/5/1/851.jpg</v>
      </c>
      <c r="I76" s="6"/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12">
        <v>87093.0</v>
      </c>
      <c r="B77" s="6" t="s">
        <v>247</v>
      </c>
      <c r="C77" s="6" t="s">
        <v>167</v>
      </c>
      <c r="D77" s="15">
        <f t="shared" si="10"/>
        <v>2062</v>
      </c>
      <c r="E77" s="16">
        <v>1856.0</v>
      </c>
      <c r="F77" s="16">
        <f t="shared" si="11"/>
        <v>1763</v>
      </c>
      <c r="G77" s="17">
        <f t="shared" si="12"/>
        <v>1670</v>
      </c>
      <c r="H77" s="18" t="str">
        <f>HYPERLINK("http://ks116.ru/img/p/8/6/4/864.jpg","http://ks116.ru/img/p/8/6/4/864.jpg")</f>
        <v>http://ks116.ru/img/p/8/6/4/864.jpg</v>
      </c>
      <c r="I77" s="6"/>
      <c r="J77" s="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12">
        <v>87121.0</v>
      </c>
      <c r="B78" s="6" t="s">
        <v>249</v>
      </c>
      <c r="C78" s="6" t="s">
        <v>167</v>
      </c>
      <c r="D78" s="15">
        <f t="shared" si="10"/>
        <v>2383</v>
      </c>
      <c r="E78" s="16">
        <v>2145.0</v>
      </c>
      <c r="F78" s="16">
        <f t="shared" si="11"/>
        <v>2038</v>
      </c>
      <c r="G78" s="17">
        <f t="shared" si="12"/>
        <v>1931</v>
      </c>
      <c r="H78" s="18" t="str">
        <f>HYPERLINK("http://ks116.ru/img/p/8/7/7/877.jpg","http://ks116.ru/img/p/8/7/7/877.jpg")</f>
        <v>http://ks116.ru/img/p/8/7/7/877.jpg</v>
      </c>
      <c r="I78" s="6"/>
      <c r="J78" s="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12">
        <v>87021.0</v>
      </c>
      <c r="B79" s="6" t="s">
        <v>252</v>
      </c>
      <c r="C79" s="6" t="s">
        <v>167</v>
      </c>
      <c r="D79" s="15">
        <f t="shared" si="10"/>
        <v>2414</v>
      </c>
      <c r="E79" s="16">
        <v>2173.0</v>
      </c>
      <c r="F79" s="16">
        <f t="shared" si="11"/>
        <v>2064</v>
      </c>
      <c r="G79" s="17">
        <f t="shared" si="12"/>
        <v>1956</v>
      </c>
      <c r="H79" s="18" t="str">
        <f>HYPERLINK("http://ks116.ru/img/p/8/8/8/888.jpg","http://ks116.ru/img/p/8/8/8/888.jpg")</f>
        <v>http://ks116.ru/img/p/8/8/8/888.jpg</v>
      </c>
      <c r="I79" s="6"/>
      <c r="J79" s="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12">
        <v>87161.0</v>
      </c>
      <c r="B80" s="6" t="s">
        <v>254</v>
      </c>
      <c r="C80" s="6" t="s">
        <v>167</v>
      </c>
      <c r="D80" s="15">
        <f t="shared" si="10"/>
        <v>2261</v>
      </c>
      <c r="E80" s="16">
        <v>2035.0</v>
      </c>
      <c r="F80" s="16">
        <f t="shared" si="11"/>
        <v>1933</v>
      </c>
      <c r="G80" s="17">
        <f t="shared" si="12"/>
        <v>1832</v>
      </c>
      <c r="H80" s="18" t="str">
        <f>HYPERLINK("http://ks116.ru/img/p/9/0/1/901.jpg","http://ks116.ru/img/p/9/0/1/901.jpg")</f>
        <v>http://ks116.ru/img/p/9/0/1/901.jpg</v>
      </c>
      <c r="I80" s="6"/>
      <c r="J80" s="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12">
        <v>87061.0</v>
      </c>
      <c r="B81" s="6" t="s">
        <v>256</v>
      </c>
      <c r="C81" s="6" t="s">
        <v>167</v>
      </c>
      <c r="D81" s="15">
        <f t="shared" si="10"/>
        <v>2292</v>
      </c>
      <c r="E81" s="16">
        <v>2063.0</v>
      </c>
      <c r="F81" s="16">
        <f t="shared" si="11"/>
        <v>1960</v>
      </c>
      <c r="G81" s="17">
        <f t="shared" si="12"/>
        <v>1857</v>
      </c>
      <c r="H81" s="18" t="str">
        <f>HYPERLINK("http://ks116.ru/img/p/9/1/2/912.jpg","http://ks116.ru/img/p/9/1/2/912.jpg")</f>
        <v>http://ks116.ru/img/p/9/1/2/912.jpg</v>
      </c>
      <c r="I81" s="6"/>
      <c r="J81" s="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12">
        <v>87101.0</v>
      </c>
      <c r="B82" s="6" t="s">
        <v>259</v>
      </c>
      <c r="C82" s="6" t="s">
        <v>167</v>
      </c>
      <c r="D82" s="15">
        <f t="shared" si="10"/>
        <v>2383</v>
      </c>
      <c r="E82" s="16">
        <v>2145.0</v>
      </c>
      <c r="F82" s="16">
        <f t="shared" si="11"/>
        <v>2038</v>
      </c>
      <c r="G82" s="17">
        <f t="shared" si="12"/>
        <v>1931</v>
      </c>
      <c r="H82" s="18" t="str">
        <f>HYPERLINK("http://ks116.ru/img/p/9/4/7/947.jpg","http://ks116.ru/img/p/9/4/7/947.jpg")</f>
        <v>http://ks116.ru/img/p/9/4/7/947.jpg</v>
      </c>
      <c r="I82" s="6"/>
      <c r="J82" s="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12">
        <v>87191.0</v>
      </c>
      <c r="B83" s="6" t="s">
        <v>261</v>
      </c>
      <c r="C83" s="6" t="s">
        <v>167</v>
      </c>
      <c r="D83" s="15">
        <f t="shared" si="10"/>
        <v>2383</v>
      </c>
      <c r="E83" s="16">
        <v>2145.0</v>
      </c>
      <c r="F83" s="16">
        <f t="shared" si="11"/>
        <v>2038</v>
      </c>
      <c r="G83" s="17">
        <f t="shared" si="12"/>
        <v>1931</v>
      </c>
      <c r="H83" s="18" t="str">
        <f>HYPERLINK("http://ks116.ru/img/p/9/7/7/977.jpg","http://ks116.ru/img/p/9/7/7/977.jpg")</f>
        <v>http://ks116.ru/img/p/9/7/7/977.jpg</v>
      </c>
      <c r="I83" s="6"/>
      <c r="J83" s="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12">
        <v>87171.0</v>
      </c>
      <c r="B84" s="6" t="s">
        <v>264</v>
      </c>
      <c r="C84" s="6" t="s">
        <v>167</v>
      </c>
      <c r="D84" s="15">
        <f t="shared" si="10"/>
        <v>2407</v>
      </c>
      <c r="E84" s="16">
        <v>2166.0</v>
      </c>
      <c r="F84" s="16">
        <f t="shared" si="11"/>
        <v>2058</v>
      </c>
      <c r="G84" s="17">
        <f t="shared" si="12"/>
        <v>1949</v>
      </c>
      <c r="H84" s="18" t="str">
        <f>HYPERLINK("http://ks116.ru/img/p/9/6/2/962.jpg","http://ks116.ru/img/p/9/6/2/962.jpg")</f>
        <v>http://ks116.ru/img/p/9/6/2/962.jpg</v>
      </c>
      <c r="I84" s="6"/>
      <c r="J84" s="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12">
        <v>87001.0</v>
      </c>
      <c r="B85" s="6" t="s">
        <v>267</v>
      </c>
      <c r="C85" s="6" t="s">
        <v>167</v>
      </c>
      <c r="D85" s="15">
        <f t="shared" si="10"/>
        <v>2414</v>
      </c>
      <c r="E85" s="16">
        <v>2173.0</v>
      </c>
      <c r="F85" s="16">
        <f t="shared" si="11"/>
        <v>2064</v>
      </c>
      <c r="G85" s="17">
        <f t="shared" si="12"/>
        <v>1956</v>
      </c>
      <c r="H85" s="18" t="str">
        <f>HYPERLINK("http://ks116.ru/img/p/9/6/0/960.jpg","http://ks116.ru/img/p/9/6/0/960.jpg")</f>
        <v>http://ks116.ru/img/p/9/6/0/960.jpg</v>
      </c>
      <c r="I85" s="6"/>
      <c r="J85" s="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12">
        <v>87071.0</v>
      </c>
      <c r="B86" s="6" t="s">
        <v>269</v>
      </c>
      <c r="C86" s="6" t="s">
        <v>167</v>
      </c>
      <c r="D86" s="15">
        <f t="shared" si="10"/>
        <v>2438</v>
      </c>
      <c r="E86" s="16">
        <v>2194.0</v>
      </c>
      <c r="F86" s="16">
        <f t="shared" si="11"/>
        <v>2084</v>
      </c>
      <c r="G86" s="17">
        <f t="shared" si="12"/>
        <v>1975</v>
      </c>
      <c r="H86" s="18" t="str">
        <f>HYPERLINK("http://ks116.ru/img/p/9/7/5/975.jpg","http://ks116.ru/img/p/9/7/5/975.jpg")</f>
        <v>http://ks116.ru/img/p/9/7/5/975.jpg</v>
      </c>
      <c r="I86" s="6"/>
      <c r="J86" s="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12">
        <v>87091.0</v>
      </c>
      <c r="B87" s="6" t="s">
        <v>272</v>
      </c>
      <c r="C87" s="6" t="s">
        <v>167</v>
      </c>
      <c r="D87" s="15">
        <f t="shared" si="10"/>
        <v>2414</v>
      </c>
      <c r="E87" s="16">
        <v>2173.0</v>
      </c>
      <c r="F87" s="16">
        <f t="shared" si="11"/>
        <v>2064</v>
      </c>
      <c r="G87" s="17">
        <f t="shared" si="12"/>
        <v>1956</v>
      </c>
      <c r="H87" s="18" t="str">
        <f>HYPERLINK("http://ks116.ru/img/p/9/9/0/990.jpg","http://ks116.ru/img/p/9/9/0/990.jpg")</f>
        <v>http://ks116.ru/img/p/9/9/0/990.jpg</v>
      </c>
      <c r="I87" s="6"/>
      <c r="J87" s="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36.75" customHeight="1">
      <c r="A88" s="19" t="s">
        <v>275</v>
      </c>
      <c r="F88" s="16"/>
      <c r="G88" s="17"/>
      <c r="H88" s="18"/>
      <c r="I88" s="6"/>
      <c r="J88" s="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12">
        <v>96112.0</v>
      </c>
      <c r="B89" s="6" t="s">
        <v>278</v>
      </c>
      <c r="C89" s="6" t="s">
        <v>279</v>
      </c>
      <c r="D89" s="15">
        <f t="shared" ref="D89:D126" si="13">ROUND(E89*100/90,0)</f>
        <v>1724</v>
      </c>
      <c r="E89" s="16">
        <v>1552.0</v>
      </c>
      <c r="F89" s="16">
        <f t="shared" ref="F89:F126" si="14">ROUND(E89*0.95,0)</f>
        <v>1474</v>
      </c>
      <c r="G89" s="17">
        <f t="shared" ref="G89:G126" si="15">ROUND(E89*0.9,0)</f>
        <v>1397</v>
      </c>
      <c r="H89" s="18" t="str">
        <f>HYPERLINK("http://ks116.ru/img/p/1/0/7/4/1074.jpg","http://ks116.ru/img/p/1/0/7/4/1074.jpg")</f>
        <v>http://ks116.ru/img/p/1/0/7/4/1074.jpg</v>
      </c>
      <c r="I89" s="6"/>
      <c r="J89" s="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12">
        <v>96012.0</v>
      </c>
      <c r="B90" s="6" t="s">
        <v>284</v>
      </c>
      <c r="C90" s="6" t="s">
        <v>279</v>
      </c>
      <c r="D90" s="15">
        <f t="shared" si="13"/>
        <v>1756</v>
      </c>
      <c r="E90" s="16">
        <v>1580.0</v>
      </c>
      <c r="F90" s="16">
        <f t="shared" si="14"/>
        <v>1501</v>
      </c>
      <c r="G90" s="17">
        <f t="shared" si="15"/>
        <v>1422</v>
      </c>
      <c r="H90" s="18" t="str">
        <f>HYPERLINK("http://ks116.ru/img/p/1/0/8/8/1088.jpg","http://ks116.ru/img/p/1/0/8/8/1088.jpg")</f>
        <v>http://ks116.ru/img/p/1/0/8/8/1088.jpg</v>
      </c>
      <c r="I90" s="6"/>
      <c r="J90" s="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12">
        <v>96122.0</v>
      </c>
      <c r="B91" s="6" t="s">
        <v>286</v>
      </c>
      <c r="C91" s="6" t="s">
        <v>279</v>
      </c>
      <c r="D91" s="15">
        <f t="shared" si="13"/>
        <v>1854</v>
      </c>
      <c r="E91" s="16">
        <v>1669.0</v>
      </c>
      <c r="F91" s="16">
        <f t="shared" si="14"/>
        <v>1586</v>
      </c>
      <c r="G91" s="17">
        <f t="shared" si="15"/>
        <v>1502</v>
      </c>
      <c r="H91" s="18" t="str">
        <f>HYPERLINK("http://ks116.ru/img/p/1/1/0/1/1101.jpg","http://ks116.ru/img/p/1/1/0/1/1101.jpg")</f>
        <v>http://ks116.ru/img/p/1/1/0/1/1101.jpg</v>
      </c>
      <c r="I91" s="6"/>
      <c r="J91" s="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12">
        <v>96022.0</v>
      </c>
      <c r="B92" s="6" t="s">
        <v>289</v>
      </c>
      <c r="C92" s="6" t="s">
        <v>279</v>
      </c>
      <c r="D92" s="15">
        <f t="shared" si="13"/>
        <v>1886</v>
      </c>
      <c r="E92" s="16">
        <v>1697.0</v>
      </c>
      <c r="F92" s="16">
        <f t="shared" si="14"/>
        <v>1612</v>
      </c>
      <c r="G92" s="17">
        <f t="shared" si="15"/>
        <v>1527</v>
      </c>
      <c r="H92" s="18" t="str">
        <f>HYPERLINK("http://ks116.ru/img/p/1/1/1/4/1114.jpg","http://ks116.ru/img/p/1/1/1/4/1114.jpg")</f>
        <v>http://ks116.ru/img/p/1/1/1/4/1114.jpg</v>
      </c>
      <c r="I92" s="6"/>
      <c r="J92" s="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12">
        <v>96162.0</v>
      </c>
      <c r="B93" s="6" t="s">
        <v>291</v>
      </c>
      <c r="C93" s="6" t="s">
        <v>279</v>
      </c>
      <c r="D93" s="15">
        <f t="shared" si="13"/>
        <v>1767</v>
      </c>
      <c r="E93" s="16">
        <v>1590.0</v>
      </c>
      <c r="F93" s="16">
        <f t="shared" si="14"/>
        <v>1511</v>
      </c>
      <c r="G93" s="17">
        <f t="shared" si="15"/>
        <v>1431</v>
      </c>
      <c r="H93" s="18" t="str">
        <f>HYPERLINK("http://ks116.ru/img/p/1/1/2/7/1127.jpg","http://ks116.ru/img/p/1/1/2/7/1127.jpg")</f>
        <v>http://ks116.ru/img/p/1/1/2/7/1127.jpg</v>
      </c>
      <c r="I93" s="6"/>
      <c r="J93" s="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12">
        <v>96062.0</v>
      </c>
      <c r="B94" s="6" t="s">
        <v>294</v>
      </c>
      <c r="C94" s="6" t="s">
        <v>279</v>
      </c>
      <c r="D94" s="15">
        <f t="shared" si="13"/>
        <v>1797</v>
      </c>
      <c r="E94" s="16">
        <v>1617.0</v>
      </c>
      <c r="F94" s="16">
        <f t="shared" si="14"/>
        <v>1536</v>
      </c>
      <c r="G94" s="17">
        <f t="shared" si="15"/>
        <v>1455</v>
      </c>
      <c r="H94" s="18" t="str">
        <f>HYPERLINK("http://ks116.ru/img/p/1/1/4/0/1140.jpg","http://ks116.ru/img/p/1/1/4/0/1140.jpg")</f>
        <v>http://ks116.ru/img/p/1/1/4/0/1140.jpg</v>
      </c>
      <c r="I94" s="6"/>
      <c r="J94" s="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12">
        <v>96102.0</v>
      </c>
      <c r="B95" s="6" t="s">
        <v>297</v>
      </c>
      <c r="C95" s="6" t="s">
        <v>279</v>
      </c>
      <c r="D95" s="15">
        <f t="shared" si="13"/>
        <v>1854</v>
      </c>
      <c r="E95" s="16">
        <v>1669.0</v>
      </c>
      <c r="F95" s="16">
        <f t="shared" si="14"/>
        <v>1586</v>
      </c>
      <c r="G95" s="17">
        <f t="shared" si="15"/>
        <v>1502</v>
      </c>
      <c r="H95" s="18" t="str">
        <f>HYPERLINK("http://ks116.ru/img/p/1/1/5/3/1153.jpg","http://ks116.ru/img/p/1/1/5/3/1153.jpg")</f>
        <v>http://ks116.ru/img/p/1/1/5/3/1153.jpg</v>
      </c>
      <c r="I95" s="6"/>
      <c r="J95" s="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12">
        <v>96002.0</v>
      </c>
      <c r="B96" s="6" t="s">
        <v>300</v>
      </c>
      <c r="C96" s="6" t="s">
        <v>279</v>
      </c>
      <c r="D96" s="15">
        <f t="shared" si="13"/>
        <v>1886</v>
      </c>
      <c r="E96" s="16">
        <v>1697.0</v>
      </c>
      <c r="F96" s="16">
        <f t="shared" si="14"/>
        <v>1612</v>
      </c>
      <c r="G96" s="17">
        <f t="shared" si="15"/>
        <v>1527</v>
      </c>
      <c r="H96" s="18" t="str">
        <f>HYPERLINK("http://ks116.ru/img/p/1/1/6/6/1166.jpg","http://ks116.ru/img/p/1/1/6/6/1166.jpg")</f>
        <v>http://ks116.ru/img/p/1/1/6/6/1166.jpg</v>
      </c>
      <c r="I96" s="6"/>
      <c r="J96" s="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12">
        <v>96172.0</v>
      </c>
      <c r="B97" s="6" t="s">
        <v>302</v>
      </c>
      <c r="C97" s="6" t="s">
        <v>279</v>
      </c>
      <c r="D97" s="15">
        <f t="shared" si="13"/>
        <v>1888</v>
      </c>
      <c r="E97" s="16">
        <v>1699.0</v>
      </c>
      <c r="F97" s="16">
        <f t="shared" si="14"/>
        <v>1614</v>
      </c>
      <c r="G97" s="17">
        <f t="shared" si="15"/>
        <v>1529</v>
      </c>
      <c r="H97" s="18" t="str">
        <f>HYPERLINK("http://ks116.ru/img/p/1/1/7/9/1179.jpg","http://ks116.ru/img/p/1/1/7/9/1179.jpg")</f>
        <v>http://ks116.ru/img/p/1/1/7/9/1179.jpg</v>
      </c>
      <c r="I97" s="6"/>
      <c r="J97" s="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12">
        <v>96072.0</v>
      </c>
      <c r="B98" s="6" t="s">
        <v>305</v>
      </c>
      <c r="C98" s="6" t="s">
        <v>279</v>
      </c>
      <c r="D98" s="15">
        <f t="shared" si="13"/>
        <v>1919</v>
      </c>
      <c r="E98" s="16">
        <v>1727.0</v>
      </c>
      <c r="F98" s="16">
        <f t="shared" si="14"/>
        <v>1641</v>
      </c>
      <c r="G98" s="17">
        <f t="shared" si="15"/>
        <v>1554</v>
      </c>
      <c r="H98" s="18" t="str">
        <f>HYPERLINK("http://ks116.ru/img/p/1/1/9/2/1192.jpg","http://ks116.ru/img/p/1/1/9/2/1192.jpg")</f>
        <v>http://ks116.ru/img/p/1/1/9/2/1192.jpg</v>
      </c>
      <c r="I98" s="6"/>
      <c r="J98" s="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12">
        <v>96182.0</v>
      </c>
      <c r="B99" s="6" t="s">
        <v>308</v>
      </c>
      <c r="C99" s="6" t="s">
        <v>279</v>
      </c>
      <c r="D99" s="15">
        <f t="shared" si="13"/>
        <v>1724</v>
      </c>
      <c r="E99" s="16">
        <v>1552.0</v>
      </c>
      <c r="F99" s="16">
        <f t="shared" si="14"/>
        <v>1474</v>
      </c>
      <c r="G99" s="17">
        <f t="shared" si="15"/>
        <v>1397</v>
      </c>
      <c r="H99" s="18" t="str">
        <f>HYPERLINK("http://ks116.ru/img/p/1/2/0/5/1205.jpg","http://ks116.ru/img/p/1/2/0/5/1205.jpg")</f>
        <v>http://ks116.ru/img/p/1/2/0/5/1205.jpg</v>
      </c>
      <c r="I99" s="6"/>
      <c r="J99" s="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12">
        <v>96082.0</v>
      </c>
      <c r="B100" s="6" t="s">
        <v>312</v>
      </c>
      <c r="C100" s="6" t="s">
        <v>279</v>
      </c>
      <c r="D100" s="15">
        <f t="shared" si="13"/>
        <v>1756</v>
      </c>
      <c r="E100" s="16">
        <v>1580.0</v>
      </c>
      <c r="F100" s="16">
        <f t="shared" si="14"/>
        <v>1501</v>
      </c>
      <c r="G100" s="17">
        <f t="shared" si="15"/>
        <v>1422</v>
      </c>
      <c r="H100" s="18" t="str">
        <f>HYPERLINK("http://ks116.ru/img/p/1/2/1/8/1218.jpg","http://ks116.ru/img/p/1/2/1/8/1218.jpg")</f>
        <v>http://ks116.ru/img/p/1/2/1/8/1218.jpg</v>
      </c>
      <c r="I100" s="6"/>
      <c r="J100" s="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12">
        <v>96192.0</v>
      </c>
      <c r="B101" s="6" t="s">
        <v>314</v>
      </c>
      <c r="C101" s="6" t="s">
        <v>279</v>
      </c>
      <c r="D101" s="15">
        <f t="shared" si="13"/>
        <v>1854</v>
      </c>
      <c r="E101" s="16">
        <v>1669.0</v>
      </c>
      <c r="F101" s="16">
        <f t="shared" si="14"/>
        <v>1586</v>
      </c>
      <c r="G101" s="17">
        <f t="shared" si="15"/>
        <v>1502</v>
      </c>
      <c r="H101" s="18" t="str">
        <f>HYPERLINK("http://ks116.ru/img/p/1/2/3/1/1231.jpg","http://ks116.ru/img/p/1/2/3/1/1231.jpg")</f>
        <v>http://ks116.ru/img/p/1/2/3/1/1231.jpg</v>
      </c>
      <c r="I101" s="6"/>
      <c r="J101" s="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12">
        <v>96092.0</v>
      </c>
      <c r="B102" s="6" t="s">
        <v>316</v>
      </c>
      <c r="C102" s="6" t="s">
        <v>279</v>
      </c>
      <c r="D102" s="15">
        <f t="shared" si="13"/>
        <v>1886</v>
      </c>
      <c r="E102" s="16">
        <v>1697.0</v>
      </c>
      <c r="F102" s="16">
        <f t="shared" si="14"/>
        <v>1612</v>
      </c>
      <c r="G102" s="17">
        <f t="shared" si="15"/>
        <v>1527</v>
      </c>
      <c r="H102" s="18" t="str">
        <f>HYPERLINK("http://ks116.ru/img/p/1/2/4/2/1242.jpg","http://ks116.ru/img/p/1/2/4/2/1242.jpg")</f>
        <v>http://ks116.ru/img/p/1/2/4/2/1242.jpg</v>
      </c>
      <c r="I102" s="6"/>
      <c r="J102" s="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12">
        <v>96113.0</v>
      </c>
      <c r="B103" s="6" t="s">
        <v>318</v>
      </c>
      <c r="C103" s="6" t="s">
        <v>279</v>
      </c>
      <c r="D103" s="15">
        <f t="shared" si="13"/>
        <v>1770</v>
      </c>
      <c r="E103" s="16">
        <v>1593.0</v>
      </c>
      <c r="F103" s="16">
        <f t="shared" si="14"/>
        <v>1513</v>
      </c>
      <c r="G103" s="17">
        <f t="shared" si="15"/>
        <v>1434</v>
      </c>
      <c r="H103" s="18" t="str">
        <f>HYPERLINK("http://ks116.ru/img/p/1/2/5/5/1255.jpg","http://ks116.ru/img/p/1/2/5/5/1255.jpg")</f>
        <v>http://ks116.ru/img/p/1/2/5/5/1255.jpg</v>
      </c>
      <c r="I103" s="6"/>
      <c r="J103" s="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12">
        <v>96013.0</v>
      </c>
      <c r="B104" s="6" t="s">
        <v>320</v>
      </c>
      <c r="C104" s="6" t="s">
        <v>279</v>
      </c>
      <c r="D104" s="15">
        <f t="shared" si="13"/>
        <v>1801</v>
      </c>
      <c r="E104" s="16">
        <v>1621.0</v>
      </c>
      <c r="F104" s="16">
        <f t="shared" si="14"/>
        <v>1540</v>
      </c>
      <c r="G104" s="17">
        <f t="shared" si="15"/>
        <v>1459</v>
      </c>
      <c r="H104" s="18" t="str">
        <f>HYPERLINK("http://ks116.ru/img/p/1/2/8/0/1280.jpg","http://ks116.ru/img/p/1/2/8/0/1280.jpg")</f>
        <v>http://ks116.ru/img/p/1/2/8/0/1280.jpg</v>
      </c>
      <c r="I104" s="6"/>
      <c r="J104" s="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12">
        <v>96123.0</v>
      </c>
      <c r="B105" s="6" t="s">
        <v>322</v>
      </c>
      <c r="C105" s="6" t="s">
        <v>279</v>
      </c>
      <c r="D105" s="15">
        <f t="shared" si="13"/>
        <v>1901</v>
      </c>
      <c r="E105" s="16">
        <v>1711.0</v>
      </c>
      <c r="F105" s="16">
        <f t="shared" si="14"/>
        <v>1625</v>
      </c>
      <c r="G105" s="17">
        <f t="shared" si="15"/>
        <v>1540</v>
      </c>
      <c r="H105" s="18" t="str">
        <f>HYPERLINK("http://ks116.ru/img/p/1/2/8/2/1282.jpg","http://ks116.ru/img/p/1/2/8/2/1282.jpg")</f>
        <v>http://ks116.ru/img/p/1/2/8/2/1282.jpg</v>
      </c>
      <c r="I105" s="6"/>
      <c r="J105" s="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12">
        <v>96023.0</v>
      </c>
      <c r="B106" s="6" t="s">
        <v>323</v>
      </c>
      <c r="C106" s="6" t="s">
        <v>279</v>
      </c>
      <c r="D106" s="15">
        <f t="shared" si="13"/>
        <v>1931</v>
      </c>
      <c r="E106" s="16">
        <v>1738.0</v>
      </c>
      <c r="F106" s="16">
        <f t="shared" si="14"/>
        <v>1651</v>
      </c>
      <c r="G106" s="17">
        <f t="shared" si="15"/>
        <v>1564</v>
      </c>
      <c r="H106" s="18" t="str">
        <f>HYPERLINK("http://ks116.ru/img/p/1/3/0/6/1306.jpg","http://ks116.ru/img/p/1/3/0/6/1306.jpg")</f>
        <v>http://ks116.ru/img/p/1/3/0/6/1306.jpg</v>
      </c>
      <c r="I106" s="6"/>
      <c r="J106" s="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12">
        <v>96103.0</v>
      </c>
      <c r="B107" s="6" t="s">
        <v>325</v>
      </c>
      <c r="C107" s="6" t="s">
        <v>279</v>
      </c>
      <c r="D107" s="15">
        <f t="shared" si="13"/>
        <v>1901</v>
      </c>
      <c r="E107" s="16">
        <v>1711.0</v>
      </c>
      <c r="F107" s="16">
        <f t="shared" si="14"/>
        <v>1625</v>
      </c>
      <c r="G107" s="17">
        <f t="shared" si="15"/>
        <v>1540</v>
      </c>
      <c r="H107" s="18" t="str">
        <f>HYPERLINK("http://ks116.ru/img/p/1/3/4/5/1345.jpg","http://ks116.ru/img/p/1/3/4/5/1345.jpg")</f>
        <v>http://ks116.ru/img/p/1/3/4/5/1345.jpg</v>
      </c>
      <c r="I107" s="6"/>
      <c r="J107" s="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12">
        <v>96003.0</v>
      </c>
      <c r="B108" s="6" t="s">
        <v>327</v>
      </c>
      <c r="C108" s="6" t="s">
        <v>279</v>
      </c>
      <c r="D108" s="15">
        <f t="shared" si="13"/>
        <v>1931</v>
      </c>
      <c r="E108" s="16">
        <v>1738.0</v>
      </c>
      <c r="F108" s="16">
        <f t="shared" si="14"/>
        <v>1651</v>
      </c>
      <c r="G108" s="17">
        <f t="shared" si="15"/>
        <v>1564</v>
      </c>
      <c r="H108" s="18" t="str">
        <f>HYPERLINK("http://ks116.ru/img/p/1/3/5/8/1358.jpg","http://ks116.ru/img/p/1/3/5/8/1358.jpg")</f>
        <v>http://ks116.ru/img/p/1/3/5/8/1358.jpg</v>
      </c>
      <c r="I108" s="6"/>
      <c r="J108" s="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12">
        <v>96163.0</v>
      </c>
      <c r="B109" s="6" t="s">
        <v>329</v>
      </c>
      <c r="C109" s="6" t="s">
        <v>279</v>
      </c>
      <c r="D109" s="15">
        <f t="shared" si="13"/>
        <v>1814</v>
      </c>
      <c r="E109" s="16">
        <v>1633.0</v>
      </c>
      <c r="F109" s="16">
        <f t="shared" si="14"/>
        <v>1551</v>
      </c>
      <c r="G109" s="17">
        <f t="shared" si="15"/>
        <v>1470</v>
      </c>
      <c r="H109" s="18" t="str">
        <f>HYPERLINK("http://ks116.ru/img/p/1/3/1/9/1319.jpg","http://ks116.ru/img/p/1/3/1/9/1319.jpg")</f>
        <v>http://ks116.ru/img/p/1/3/1/9/1319.jpg</v>
      </c>
      <c r="I109" s="6"/>
      <c r="J109" s="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12">
        <v>96063.0</v>
      </c>
      <c r="B110" s="6" t="s">
        <v>331</v>
      </c>
      <c r="C110" s="6" t="s">
        <v>279</v>
      </c>
      <c r="D110" s="15">
        <f t="shared" si="13"/>
        <v>1846</v>
      </c>
      <c r="E110" s="16">
        <v>1661.0</v>
      </c>
      <c r="F110" s="16">
        <f t="shared" si="14"/>
        <v>1578</v>
      </c>
      <c r="G110" s="17">
        <f t="shared" si="15"/>
        <v>1495</v>
      </c>
      <c r="H110" s="18" t="str">
        <f>HYPERLINK("http://ks116.ru/img/p/1/3/3/2/1332.jpg","http://ks116.ru/img/p/1/3/3/2/1332.jpg")</f>
        <v>http://ks116.ru/img/p/1/3/3/2/1332.jpg</v>
      </c>
      <c r="I110" s="6"/>
      <c r="J110" s="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12">
        <v>96173.0</v>
      </c>
      <c r="B111" s="6" t="s">
        <v>332</v>
      </c>
      <c r="C111" s="6" t="s">
        <v>279</v>
      </c>
      <c r="D111" s="15">
        <f t="shared" si="13"/>
        <v>1924</v>
      </c>
      <c r="E111" s="16">
        <v>1732.0</v>
      </c>
      <c r="F111" s="16">
        <f t="shared" si="14"/>
        <v>1645</v>
      </c>
      <c r="G111" s="17">
        <f t="shared" si="15"/>
        <v>1559</v>
      </c>
      <c r="H111" s="18" t="str">
        <f>HYPERLINK("http://ks116.ru/img/p/1/3/6/0/1360.jpg","http://ks116.ru/img/p/1/3/6/0/1360.jpg")</f>
        <v>http://ks116.ru/img/p/1/3/6/0/1360.jpg</v>
      </c>
      <c r="I111" s="6"/>
      <c r="J111" s="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12">
        <v>96073.0</v>
      </c>
      <c r="B112" s="6" t="s">
        <v>334</v>
      </c>
      <c r="C112" s="6" t="s">
        <v>279</v>
      </c>
      <c r="D112" s="15">
        <f t="shared" si="13"/>
        <v>1954</v>
      </c>
      <c r="E112" s="16">
        <v>1759.0</v>
      </c>
      <c r="F112" s="16">
        <f t="shared" si="14"/>
        <v>1671</v>
      </c>
      <c r="G112" s="17">
        <f t="shared" si="15"/>
        <v>1583</v>
      </c>
      <c r="H112" s="18" t="str">
        <f>HYPERLINK("http://ks116.ru/img/p/1/3/7/3/1373.jpg","http://ks116.ru/img/p/1/3/7/3/1373.jpg")</f>
        <v>http://ks116.ru/img/p/1/3/7/3/1373.jpg</v>
      </c>
      <c r="I112" s="6"/>
      <c r="J112" s="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12">
        <v>96183.0</v>
      </c>
      <c r="B113" s="6" t="s">
        <v>336</v>
      </c>
      <c r="C113" s="6" t="s">
        <v>279</v>
      </c>
      <c r="D113" s="15">
        <f t="shared" si="13"/>
        <v>1553</v>
      </c>
      <c r="E113" s="16">
        <v>1398.0</v>
      </c>
      <c r="F113" s="16">
        <f t="shared" si="14"/>
        <v>1328</v>
      </c>
      <c r="G113" s="17">
        <f t="shared" si="15"/>
        <v>1258</v>
      </c>
      <c r="H113" s="18" t="str">
        <f>HYPERLINK("http://ks116.ru/img/p/1/3/8/6/1386.jpg","http://ks116.ru/img/p/1/3/8/6/1386.jpg")</f>
        <v>http://ks116.ru/img/p/1/3/8/6/1386.jpg</v>
      </c>
      <c r="I113" s="6"/>
      <c r="J113" s="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12">
        <v>96083.0</v>
      </c>
      <c r="B114" s="6" t="s">
        <v>338</v>
      </c>
      <c r="C114" s="6" t="s">
        <v>279</v>
      </c>
      <c r="D114" s="15">
        <f t="shared" si="13"/>
        <v>1770</v>
      </c>
      <c r="E114" s="16">
        <v>1593.0</v>
      </c>
      <c r="F114" s="16">
        <f t="shared" si="14"/>
        <v>1513</v>
      </c>
      <c r="G114" s="17">
        <f t="shared" si="15"/>
        <v>1434</v>
      </c>
      <c r="H114" s="18" t="str">
        <f>HYPERLINK("http://ks116.ru/img/p/1/3/9/9/1399.jpg","http://ks116.ru/img/p/1/3/9/9/1399.jpg")</f>
        <v>http://ks116.ru/img/p/1/3/9/9/1399.jpg</v>
      </c>
      <c r="I114" s="6"/>
      <c r="J114" s="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12">
        <v>96193.0</v>
      </c>
      <c r="B115" s="6" t="s">
        <v>340</v>
      </c>
      <c r="C115" s="6" t="s">
        <v>279</v>
      </c>
      <c r="D115" s="15">
        <f t="shared" si="13"/>
        <v>1901</v>
      </c>
      <c r="E115" s="16">
        <v>1711.0</v>
      </c>
      <c r="F115" s="16">
        <f t="shared" si="14"/>
        <v>1625</v>
      </c>
      <c r="G115" s="17">
        <f t="shared" si="15"/>
        <v>1540</v>
      </c>
      <c r="H115" s="18" t="str">
        <f>HYPERLINK("http://ks116.ru/img/p/1/4/1/2/1412.jpg","http://ks116.ru/img/p/1/4/1/2/1412.jpg")</f>
        <v>http://ks116.ru/img/p/1/4/1/2/1412.jpg</v>
      </c>
      <c r="I115" s="6"/>
      <c r="J115" s="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12">
        <v>96093.0</v>
      </c>
      <c r="B116" s="6" t="s">
        <v>342</v>
      </c>
      <c r="C116" s="6" t="s">
        <v>279</v>
      </c>
      <c r="D116" s="15">
        <f t="shared" si="13"/>
        <v>1931</v>
      </c>
      <c r="E116" s="16">
        <v>1738.0</v>
      </c>
      <c r="F116" s="16">
        <f t="shared" si="14"/>
        <v>1651</v>
      </c>
      <c r="G116" s="17">
        <f t="shared" si="15"/>
        <v>1564</v>
      </c>
      <c r="H116" s="18" t="str">
        <f>HYPERLINK("http://ks116.ru/img/p/1/4/2/5/1425.jpg","http://ks116.ru/img/p/1/4/2/5/1425.jpg")</f>
        <v>http://ks116.ru/img/p/1/4/2/5/1425.jpg</v>
      </c>
      <c r="I116" s="6"/>
      <c r="J116" s="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12">
        <v>96121.0</v>
      </c>
      <c r="B117" s="6" t="s">
        <v>344</v>
      </c>
      <c r="C117" s="6" t="s">
        <v>279</v>
      </c>
      <c r="D117" s="15">
        <f t="shared" si="13"/>
        <v>2253</v>
      </c>
      <c r="E117" s="16">
        <v>2028.0</v>
      </c>
      <c r="F117" s="16">
        <f t="shared" si="14"/>
        <v>1927</v>
      </c>
      <c r="G117" s="17">
        <f t="shared" si="15"/>
        <v>1825</v>
      </c>
      <c r="H117" s="18" t="str">
        <f>HYPERLINK("http://ks116.ru/img/p/1/4/3/8/1438.jpg","http://ks116.ru/img/p/1/4/3/8/1438.jpg")</f>
        <v>http://ks116.ru/img/p/1/4/3/8/1438.jpg</v>
      </c>
      <c r="I117" s="6"/>
      <c r="J117" s="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12">
        <v>96021.0</v>
      </c>
      <c r="B118" s="6" t="s">
        <v>346</v>
      </c>
      <c r="C118" s="6" t="s">
        <v>279</v>
      </c>
      <c r="D118" s="15">
        <f t="shared" si="13"/>
        <v>2284</v>
      </c>
      <c r="E118" s="16">
        <v>2056.0</v>
      </c>
      <c r="F118" s="16">
        <f t="shared" si="14"/>
        <v>1953</v>
      </c>
      <c r="G118" s="17">
        <f t="shared" si="15"/>
        <v>1850</v>
      </c>
      <c r="H118" s="18" t="str">
        <f>HYPERLINK("http://ks116.ru/img/p/1/4/5/1/1451.jpg","http://ks116.ru/img/p/1/4/5/1/1451.jpg")</f>
        <v>http://ks116.ru/img/p/1/4/5/1/1451.jpg</v>
      </c>
      <c r="I118" s="6"/>
      <c r="J118" s="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12">
        <v>96161.0</v>
      </c>
      <c r="B119" s="6" t="s">
        <v>348</v>
      </c>
      <c r="C119" s="6" t="s">
        <v>279</v>
      </c>
      <c r="D119" s="15">
        <f t="shared" si="13"/>
        <v>2131</v>
      </c>
      <c r="E119" s="16">
        <v>1918.0</v>
      </c>
      <c r="F119" s="16">
        <f t="shared" si="14"/>
        <v>1822</v>
      </c>
      <c r="G119" s="17">
        <f t="shared" si="15"/>
        <v>1726</v>
      </c>
      <c r="H119" s="18" t="str">
        <f>HYPERLINK("http://ks116.ru/img/p/1/4/6/4/1464.jpg","http://ks116.ru/img/p/1/4/6/4/1464.jpg")</f>
        <v>http://ks116.ru/img/p/1/4/6/4/1464.jpg</v>
      </c>
      <c r="I119" s="6"/>
      <c r="J119" s="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12">
        <v>96061.0</v>
      </c>
      <c r="B120" s="6" t="s">
        <v>350</v>
      </c>
      <c r="C120" s="6" t="s">
        <v>279</v>
      </c>
      <c r="D120" s="15">
        <f t="shared" si="13"/>
        <v>2162</v>
      </c>
      <c r="E120" s="16">
        <v>1946.0</v>
      </c>
      <c r="F120" s="16">
        <f t="shared" si="14"/>
        <v>1849</v>
      </c>
      <c r="G120" s="17">
        <f t="shared" si="15"/>
        <v>1751</v>
      </c>
      <c r="H120" s="18" t="str">
        <f>HYPERLINK("http://ks116.ru/img/p/1/4/7/7/1477.jpg","http://ks116.ru/img/p/1/4/7/7/1477.jpg")</f>
        <v>http://ks116.ru/img/p/1/4/7/7/1477.jpg</v>
      </c>
      <c r="I120" s="6"/>
      <c r="J120" s="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12">
        <v>96101.0</v>
      </c>
      <c r="B121" s="6" t="s">
        <v>352</v>
      </c>
      <c r="C121" s="6" t="s">
        <v>279</v>
      </c>
      <c r="D121" s="15">
        <f t="shared" si="13"/>
        <v>2253</v>
      </c>
      <c r="E121" s="16">
        <v>2028.0</v>
      </c>
      <c r="F121" s="16">
        <f t="shared" si="14"/>
        <v>1927</v>
      </c>
      <c r="G121" s="17">
        <f t="shared" si="15"/>
        <v>1825</v>
      </c>
      <c r="H121" s="18" t="str">
        <f>HYPERLINK("http://ks116.ru/img/p/1/4/9/0/1490.jpg","http://ks116.ru/img/p/1/4/9/0/1490.jpg")</f>
        <v>http://ks116.ru/img/p/1/4/9/0/1490.jpg</v>
      </c>
      <c r="I121" s="6"/>
      <c r="J121" s="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12">
        <v>96001.0</v>
      </c>
      <c r="B122" s="6" t="s">
        <v>353</v>
      </c>
      <c r="C122" s="6" t="s">
        <v>279</v>
      </c>
      <c r="D122" s="15">
        <f t="shared" si="13"/>
        <v>2284</v>
      </c>
      <c r="E122" s="16">
        <v>2056.0</v>
      </c>
      <c r="F122" s="16">
        <f t="shared" si="14"/>
        <v>1953</v>
      </c>
      <c r="G122" s="17">
        <f t="shared" si="15"/>
        <v>1850</v>
      </c>
      <c r="H122" s="18" t="str">
        <f>HYPERLINK("http://ks116.ru/img/p/1/5/0/3/1503.jpg","http://ks116.ru/img/p/1/5/0/3/1503.jpg")</f>
        <v>http://ks116.ru/img/p/1/5/0/3/1503.jpg</v>
      </c>
      <c r="I122" s="6"/>
      <c r="J122" s="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12">
        <v>96171.0</v>
      </c>
      <c r="B123" s="6" t="s">
        <v>355</v>
      </c>
      <c r="C123" s="6" t="s">
        <v>279</v>
      </c>
      <c r="D123" s="15">
        <f t="shared" si="13"/>
        <v>2277</v>
      </c>
      <c r="E123" s="16">
        <v>2049.0</v>
      </c>
      <c r="F123" s="16">
        <f t="shared" si="14"/>
        <v>1947</v>
      </c>
      <c r="G123" s="17">
        <f t="shared" si="15"/>
        <v>1844</v>
      </c>
      <c r="H123" s="18" t="str">
        <f>HYPERLINK("http://ks116.ru/img/p/1/5/1/6/1516.jpg","http://ks116.ru/img/p/1/5/1/6/1516.jpg")</f>
        <v>http://ks116.ru/img/p/1/5/1/6/1516.jpg</v>
      </c>
      <c r="I123" s="6"/>
      <c r="J123" s="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12">
        <v>96071.0</v>
      </c>
      <c r="B124" s="6" t="s">
        <v>357</v>
      </c>
      <c r="C124" s="6" t="s">
        <v>279</v>
      </c>
      <c r="D124" s="15">
        <f t="shared" si="13"/>
        <v>2308</v>
      </c>
      <c r="E124" s="16">
        <v>2077.0</v>
      </c>
      <c r="F124" s="16">
        <f t="shared" si="14"/>
        <v>1973</v>
      </c>
      <c r="G124" s="17">
        <f t="shared" si="15"/>
        <v>1869</v>
      </c>
      <c r="H124" s="18" t="str">
        <f>HYPERLINK("http://ks116.ru/img/p/1/5/2/9/1529.jpg","http://ks116.ru/img/p/1/5/2/9/1529.jpg")</f>
        <v>http://ks116.ru/img/p/1/5/2/9/1529.jpg</v>
      </c>
      <c r="I124" s="6"/>
      <c r="J124" s="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12">
        <v>96191.0</v>
      </c>
      <c r="B125" s="6" t="s">
        <v>359</v>
      </c>
      <c r="C125" s="6" t="s">
        <v>279</v>
      </c>
      <c r="D125" s="15">
        <f t="shared" si="13"/>
        <v>2253</v>
      </c>
      <c r="E125" s="16">
        <v>2028.0</v>
      </c>
      <c r="F125" s="16">
        <f t="shared" si="14"/>
        <v>1927</v>
      </c>
      <c r="G125" s="17">
        <f t="shared" si="15"/>
        <v>1825</v>
      </c>
      <c r="H125" s="18" t="str">
        <f>HYPERLINK("http://ks116.ru/img/p/1/5/4/2/1542.jpg","http://ks116.ru/img/p/1/5/4/2/1542.jpg")</f>
        <v>http://ks116.ru/img/p/1/5/4/2/1542.jpg</v>
      </c>
      <c r="I125" s="6"/>
      <c r="J125" s="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12">
        <v>96091.0</v>
      </c>
      <c r="B126" s="6" t="s">
        <v>361</v>
      </c>
      <c r="C126" s="6" t="s">
        <v>279</v>
      </c>
      <c r="D126" s="15">
        <f t="shared" si="13"/>
        <v>2284</v>
      </c>
      <c r="E126" s="16">
        <v>2056.0</v>
      </c>
      <c r="F126" s="16">
        <f t="shared" si="14"/>
        <v>1953</v>
      </c>
      <c r="G126" s="17">
        <f t="shared" si="15"/>
        <v>1850</v>
      </c>
      <c r="H126" s="18" t="str">
        <f>HYPERLINK("http://ks116.ru/img/p/1/5/5/5/1555.jpg","http://ks116.ru/img/p/1/5/5/5/1555.jpg")</f>
        <v>http://ks116.ru/img/p/1/5/5/5/1555.jpg</v>
      </c>
      <c r="I126" s="6"/>
      <c r="J126" s="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27.0" customHeight="1">
      <c r="A127" s="19" t="s">
        <v>364</v>
      </c>
      <c r="F127" s="16"/>
      <c r="G127" s="17"/>
      <c r="H127" s="18"/>
      <c r="I127" s="6"/>
      <c r="J127" s="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12">
        <v>97112.0</v>
      </c>
      <c r="B128" s="6" t="s">
        <v>365</v>
      </c>
      <c r="C128" s="6" t="s">
        <v>366</v>
      </c>
      <c r="D128" s="15">
        <f t="shared" ref="D128:D165" si="16">ROUND(E128*100/90,0)</f>
        <v>1724</v>
      </c>
      <c r="E128" s="16">
        <v>1552.0</v>
      </c>
      <c r="F128" s="16">
        <f t="shared" ref="F128:F165" si="17">ROUND(E128*0.95,0)</f>
        <v>1474</v>
      </c>
      <c r="G128" s="17">
        <f t="shared" ref="G128:G165" si="18">ROUND(E128*0.9,0)</f>
        <v>1397</v>
      </c>
      <c r="H128" s="18" t="str">
        <f>HYPERLINK("http://ks116.ru/img/p/1/5/6/7/1567.jpg","http://ks116.ru/img/p/1/5/6/7/1567.jpg")</f>
        <v>http://ks116.ru/img/p/1/5/6/7/1567.jpg</v>
      </c>
      <c r="I128" s="6"/>
      <c r="J128" s="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12">
        <v>97012.0</v>
      </c>
      <c r="B129" s="6" t="s">
        <v>369</v>
      </c>
      <c r="C129" s="6" t="s">
        <v>366</v>
      </c>
      <c r="D129" s="15">
        <f t="shared" si="16"/>
        <v>1756</v>
      </c>
      <c r="E129" s="16">
        <v>1580.0</v>
      </c>
      <c r="F129" s="16">
        <f t="shared" si="17"/>
        <v>1501</v>
      </c>
      <c r="G129" s="17">
        <f t="shared" si="18"/>
        <v>1422</v>
      </c>
      <c r="H129" s="18" t="str">
        <f>HYPERLINK("http://ks116.ru/img/p/1/5/8/0/1580.jpg","http://ks116.ru/img/p/1/5/8/0/1580.jpg")</f>
        <v>http://ks116.ru/img/p/1/5/8/0/1580.jpg</v>
      </c>
      <c r="I129" s="6"/>
      <c r="J129" s="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12">
        <v>97122.0</v>
      </c>
      <c r="B130" s="6" t="s">
        <v>372</v>
      </c>
      <c r="C130" s="6" t="s">
        <v>366</v>
      </c>
      <c r="D130" s="15">
        <f t="shared" si="16"/>
        <v>1854</v>
      </c>
      <c r="E130" s="16">
        <v>1669.0</v>
      </c>
      <c r="F130" s="16">
        <f t="shared" si="17"/>
        <v>1586</v>
      </c>
      <c r="G130" s="17">
        <f t="shared" si="18"/>
        <v>1502</v>
      </c>
      <c r="H130" s="18" t="str">
        <f>HYPERLINK("http://ks116.ru/img/p/1/5/9/6/1596.jpg","http://ks116.ru/img/p/1/5/9/6/1596.jpg")</f>
        <v>http://ks116.ru/img/p/1/5/9/6/1596.jpg</v>
      </c>
      <c r="I130" s="6"/>
      <c r="J130" s="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12">
        <v>97022.0</v>
      </c>
      <c r="B131" s="6" t="s">
        <v>374</v>
      </c>
      <c r="C131" s="6" t="s">
        <v>366</v>
      </c>
      <c r="D131" s="15">
        <f t="shared" si="16"/>
        <v>1886</v>
      </c>
      <c r="E131" s="16">
        <v>1697.0</v>
      </c>
      <c r="F131" s="16">
        <f t="shared" si="17"/>
        <v>1612</v>
      </c>
      <c r="G131" s="17">
        <f t="shared" si="18"/>
        <v>1527</v>
      </c>
      <c r="H131" s="18" t="str">
        <f>HYPERLINK("http://ks116.ru/img/p/1/6/0/9/1609.jpg","http://ks116.ru/img/p/1/6/0/9/1609.jpg")</f>
        <v>http://ks116.ru/img/p/1/6/0/9/1609.jpg</v>
      </c>
      <c r="I131" s="6"/>
      <c r="J131" s="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12">
        <v>97162.0</v>
      </c>
      <c r="B132" s="6" t="s">
        <v>376</v>
      </c>
      <c r="C132" s="6" t="s">
        <v>366</v>
      </c>
      <c r="D132" s="15">
        <f t="shared" si="16"/>
        <v>1767</v>
      </c>
      <c r="E132" s="16">
        <v>1590.0</v>
      </c>
      <c r="F132" s="16">
        <f t="shared" si="17"/>
        <v>1511</v>
      </c>
      <c r="G132" s="17">
        <f t="shared" si="18"/>
        <v>1431</v>
      </c>
      <c r="H132" s="18" t="str">
        <f>HYPERLINK("http://ks116.ru/img/p/1/6/2/2/1622.jpg","http://ks116.ru/img/p/1/6/2/2/1622.jpg")</f>
        <v>http://ks116.ru/img/p/1/6/2/2/1622.jpg</v>
      </c>
      <c r="I132" s="6"/>
      <c r="J132" s="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12">
        <v>97062.0</v>
      </c>
      <c r="B133" s="6" t="s">
        <v>378</v>
      </c>
      <c r="C133" s="6" t="s">
        <v>366</v>
      </c>
      <c r="D133" s="15">
        <f t="shared" si="16"/>
        <v>1797</v>
      </c>
      <c r="E133" s="16">
        <v>1617.0</v>
      </c>
      <c r="F133" s="16">
        <f t="shared" si="17"/>
        <v>1536</v>
      </c>
      <c r="G133" s="17">
        <f t="shared" si="18"/>
        <v>1455</v>
      </c>
      <c r="H133" s="18" t="str">
        <f>HYPERLINK("http://ks116.ru/img/p/1/6/3/5/1635.jpg","http://ks116.ru/img/p/1/6/3/5/1635.jpg")</f>
        <v>http://ks116.ru/img/p/1/6/3/5/1635.jpg</v>
      </c>
      <c r="I133" s="6"/>
      <c r="J133" s="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12">
        <v>97102.0</v>
      </c>
      <c r="B134" s="6" t="s">
        <v>380</v>
      </c>
      <c r="C134" s="6" t="s">
        <v>366</v>
      </c>
      <c r="D134" s="15">
        <f t="shared" si="16"/>
        <v>1854</v>
      </c>
      <c r="E134" s="16">
        <v>1669.0</v>
      </c>
      <c r="F134" s="16">
        <f t="shared" si="17"/>
        <v>1586</v>
      </c>
      <c r="G134" s="17">
        <f t="shared" si="18"/>
        <v>1502</v>
      </c>
      <c r="H134" s="18" t="str">
        <f>HYPERLINK("http://ks116.ru/img/p/1/6/4/8/1648.jpg","http://ks116.ru/img/p/1/6/4/8/1648.jpg")</f>
        <v>http://ks116.ru/img/p/1/6/4/8/1648.jpg</v>
      </c>
      <c r="I134" s="6"/>
      <c r="J134" s="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12">
        <v>97002.0</v>
      </c>
      <c r="B135" s="6" t="s">
        <v>382</v>
      </c>
      <c r="C135" s="6" t="s">
        <v>366</v>
      </c>
      <c r="D135" s="15">
        <f t="shared" si="16"/>
        <v>1886</v>
      </c>
      <c r="E135" s="16">
        <v>1697.0</v>
      </c>
      <c r="F135" s="16">
        <f t="shared" si="17"/>
        <v>1612</v>
      </c>
      <c r="G135" s="17">
        <f t="shared" si="18"/>
        <v>1527</v>
      </c>
      <c r="H135" s="18" t="str">
        <f>HYPERLINK("http://ks116.ru/img/p/1/6/6/1/1661.jpg","http://ks116.ru/img/p/1/6/6/1/1661.jpg")</f>
        <v>http://ks116.ru/img/p/1/6/6/1/1661.jpg</v>
      </c>
      <c r="I135" s="6"/>
      <c r="J135" s="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12">
        <v>97172.0</v>
      </c>
      <c r="B136" s="6" t="s">
        <v>384</v>
      </c>
      <c r="C136" s="6" t="s">
        <v>366</v>
      </c>
      <c r="D136" s="15">
        <f t="shared" si="16"/>
        <v>1888</v>
      </c>
      <c r="E136" s="16">
        <v>1699.0</v>
      </c>
      <c r="F136" s="16">
        <f t="shared" si="17"/>
        <v>1614</v>
      </c>
      <c r="G136" s="17">
        <f t="shared" si="18"/>
        <v>1529</v>
      </c>
      <c r="H136" s="18" t="str">
        <f>HYPERLINK("http://ks116.ru/img/p/1/6/7/4/1674.jpg","http://ks116.ru/img/p/1/6/7/4/1674.jpg")</f>
        <v>http://ks116.ru/img/p/1/6/7/4/1674.jpg</v>
      </c>
      <c r="I136" s="6"/>
      <c r="J136" s="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12">
        <v>97072.0</v>
      </c>
      <c r="B137" s="6" t="s">
        <v>386</v>
      </c>
      <c r="C137" s="6" t="s">
        <v>366</v>
      </c>
      <c r="D137" s="15">
        <f t="shared" si="16"/>
        <v>1919</v>
      </c>
      <c r="E137" s="16">
        <v>1727.0</v>
      </c>
      <c r="F137" s="16">
        <f t="shared" si="17"/>
        <v>1641</v>
      </c>
      <c r="G137" s="17">
        <f t="shared" si="18"/>
        <v>1554</v>
      </c>
      <c r="H137" s="18" t="str">
        <f>HYPERLINK("http://ks116.ru/img/p/1/6/8/7/1687.jpg","http://ks116.ru/img/p/1/6/8/7/1687.jpg")</f>
        <v>http://ks116.ru/img/p/1/6/8/7/1687.jpg</v>
      </c>
      <c r="I137" s="6"/>
      <c r="J137" s="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12">
        <v>97182.0</v>
      </c>
      <c r="B138" s="6" t="s">
        <v>388</v>
      </c>
      <c r="C138" s="6" t="s">
        <v>366</v>
      </c>
      <c r="D138" s="15">
        <f t="shared" si="16"/>
        <v>1724</v>
      </c>
      <c r="E138" s="16">
        <v>1552.0</v>
      </c>
      <c r="F138" s="16">
        <f t="shared" si="17"/>
        <v>1474</v>
      </c>
      <c r="G138" s="17">
        <f t="shared" si="18"/>
        <v>1397</v>
      </c>
      <c r="H138" s="18" t="str">
        <f>HYPERLINK("http://ks116.ru/img/p/1/7/0/0/1700.jpg","http://ks116.ru/img/p/1/7/0/0/1700.jpg")</f>
        <v>http://ks116.ru/img/p/1/7/0/0/1700.jpg</v>
      </c>
      <c r="I138" s="6"/>
      <c r="J138" s="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12">
        <v>97082.0</v>
      </c>
      <c r="B139" s="6" t="s">
        <v>390</v>
      </c>
      <c r="C139" s="6" t="s">
        <v>366</v>
      </c>
      <c r="D139" s="15">
        <f t="shared" si="16"/>
        <v>1756</v>
      </c>
      <c r="E139" s="16">
        <v>1580.0</v>
      </c>
      <c r="F139" s="16">
        <f t="shared" si="17"/>
        <v>1501</v>
      </c>
      <c r="G139" s="17">
        <f t="shared" si="18"/>
        <v>1422</v>
      </c>
      <c r="H139" s="18" t="str">
        <f>HYPERLINK("http://ks116.ru/img/p/1/7/1/3/1713.jpg","http://ks116.ru/img/p/1/7/1/3/1713.jpg")</f>
        <v>http://ks116.ru/img/p/1/7/1/3/1713.jpg</v>
      </c>
      <c r="I139" s="6"/>
      <c r="J139" s="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12">
        <v>97192.0</v>
      </c>
      <c r="B140" s="6" t="s">
        <v>392</v>
      </c>
      <c r="C140" s="6" t="s">
        <v>366</v>
      </c>
      <c r="D140" s="15">
        <f t="shared" si="16"/>
        <v>1854</v>
      </c>
      <c r="E140" s="16">
        <v>1669.0</v>
      </c>
      <c r="F140" s="16">
        <f t="shared" si="17"/>
        <v>1586</v>
      </c>
      <c r="G140" s="17">
        <f t="shared" si="18"/>
        <v>1502</v>
      </c>
      <c r="H140" s="18" t="str">
        <f>HYPERLINK("http://ks116.ru/img/p/1/7/2/6/1726.jpg","http://ks116.ru/img/p/1/7/2/6/1726.jpg")</f>
        <v>http://ks116.ru/img/p/1/7/2/6/1726.jpg</v>
      </c>
      <c r="I140" s="6"/>
      <c r="J140" s="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12">
        <v>97092.0</v>
      </c>
      <c r="B141" s="6" t="s">
        <v>394</v>
      </c>
      <c r="C141" s="6" t="s">
        <v>366</v>
      </c>
      <c r="D141" s="15">
        <f t="shared" si="16"/>
        <v>1886</v>
      </c>
      <c r="E141" s="16">
        <v>1697.0</v>
      </c>
      <c r="F141" s="16">
        <f t="shared" si="17"/>
        <v>1612</v>
      </c>
      <c r="G141" s="17">
        <f t="shared" si="18"/>
        <v>1527</v>
      </c>
      <c r="H141" s="18" t="str">
        <f>HYPERLINK("http://ks116.ru/img/p/1/7/3/9/1739.jpg","http://ks116.ru/img/p/1/7/3/9/1739.jpg")</f>
        <v>http://ks116.ru/img/p/1/7/3/9/1739.jpg</v>
      </c>
      <c r="I141" s="6"/>
      <c r="J141" s="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12">
        <v>97113.0</v>
      </c>
      <c r="B142" s="6" t="s">
        <v>396</v>
      </c>
      <c r="C142" s="6" t="s">
        <v>366</v>
      </c>
      <c r="D142" s="15">
        <f t="shared" si="16"/>
        <v>1770</v>
      </c>
      <c r="E142" s="16">
        <v>1593.0</v>
      </c>
      <c r="F142" s="16">
        <f t="shared" si="17"/>
        <v>1513</v>
      </c>
      <c r="G142" s="17">
        <f t="shared" si="18"/>
        <v>1434</v>
      </c>
      <c r="H142" s="18" t="str">
        <f>HYPERLINK("http://ks116.ru/img/p/1/7/5/2/1752.jpg","http://ks116.ru/img/p/1/7/5/2/1752.jpg")</f>
        <v>http://ks116.ru/img/p/1/7/5/2/1752.jpg</v>
      </c>
      <c r="I142" s="6"/>
      <c r="J142" s="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12">
        <v>97013.0</v>
      </c>
      <c r="B143" s="6" t="s">
        <v>398</v>
      </c>
      <c r="C143" s="6" t="s">
        <v>366</v>
      </c>
      <c r="D143" s="15">
        <f t="shared" si="16"/>
        <v>1801</v>
      </c>
      <c r="E143" s="16">
        <v>1621.0</v>
      </c>
      <c r="F143" s="16">
        <f t="shared" si="17"/>
        <v>1540</v>
      </c>
      <c r="G143" s="17">
        <f t="shared" si="18"/>
        <v>1459</v>
      </c>
      <c r="H143" s="18" t="str">
        <f>HYPERLINK("http://ks116.ru/img/p/1/7/6/5/1765.jpg","http://ks116.ru/img/p/1/7/6/5/1765.jpg")</f>
        <v>http://ks116.ru/img/p/1/7/6/5/1765.jpg</v>
      </c>
      <c r="I143" s="6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12">
        <v>97123.0</v>
      </c>
      <c r="B144" s="6" t="s">
        <v>400</v>
      </c>
      <c r="C144" s="6" t="s">
        <v>366</v>
      </c>
      <c r="D144" s="15">
        <f t="shared" si="16"/>
        <v>1901</v>
      </c>
      <c r="E144" s="16">
        <v>1711.0</v>
      </c>
      <c r="F144" s="16">
        <f t="shared" si="17"/>
        <v>1625</v>
      </c>
      <c r="G144" s="17">
        <f t="shared" si="18"/>
        <v>1540</v>
      </c>
      <c r="H144" s="18" t="str">
        <f>HYPERLINK("http://ks116.ru/img/p/1/7/7/8/1778.jpg","http://ks116.ru/img/p/1/7/7/8/1778.jpg")</f>
        <v>http://ks116.ru/img/p/1/7/7/8/1778.jpg</v>
      </c>
      <c r="I144" s="6"/>
      <c r="J144" s="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12">
        <v>97023.0</v>
      </c>
      <c r="B145" s="6" t="s">
        <v>402</v>
      </c>
      <c r="C145" s="6" t="s">
        <v>366</v>
      </c>
      <c r="D145" s="15">
        <f t="shared" si="16"/>
        <v>1931</v>
      </c>
      <c r="E145" s="16">
        <v>1738.0</v>
      </c>
      <c r="F145" s="16">
        <f t="shared" si="17"/>
        <v>1651</v>
      </c>
      <c r="G145" s="17">
        <f t="shared" si="18"/>
        <v>1564</v>
      </c>
      <c r="H145" s="18" t="str">
        <f>HYPERLINK("http://ks116.ru/img/p/1/7/9/2/1792.jpg","http://ks116.ru/img/p/1/7/9/2/1792.jpg")</f>
        <v>http://ks116.ru/img/p/1/7/9/2/1792.jpg</v>
      </c>
      <c r="I145" s="6"/>
      <c r="J145" s="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12">
        <v>97163.0</v>
      </c>
      <c r="B146" s="6" t="s">
        <v>404</v>
      </c>
      <c r="C146" s="6" t="s">
        <v>366</v>
      </c>
      <c r="D146" s="15">
        <f t="shared" si="16"/>
        <v>1901</v>
      </c>
      <c r="E146" s="16">
        <v>1711.0</v>
      </c>
      <c r="F146" s="16">
        <f t="shared" si="17"/>
        <v>1625</v>
      </c>
      <c r="G146" s="17">
        <f t="shared" si="18"/>
        <v>1540</v>
      </c>
      <c r="H146" s="18" t="str">
        <f>HYPERLINK("http://ks116.ru/img/p/1/8/0/5/1805.jpg","http://ks116.ru/img/p/1/8/0/5/1805.jpg")</f>
        <v>http://ks116.ru/img/p/1/8/0/5/1805.jpg</v>
      </c>
      <c r="I146" s="6"/>
      <c r="J146" s="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12">
        <v>97063.0</v>
      </c>
      <c r="B147" s="6" t="s">
        <v>406</v>
      </c>
      <c r="C147" s="6" t="s">
        <v>366</v>
      </c>
      <c r="D147" s="15">
        <f t="shared" si="16"/>
        <v>1931</v>
      </c>
      <c r="E147" s="16">
        <v>1738.0</v>
      </c>
      <c r="F147" s="16">
        <f t="shared" si="17"/>
        <v>1651</v>
      </c>
      <c r="G147" s="17">
        <f t="shared" si="18"/>
        <v>1564</v>
      </c>
      <c r="H147" s="18" t="str">
        <f>HYPERLINK("http://ks116.ru/img/p/1/8/1/9/1819.jpg","http://ks116.ru/img/p/1/8/1/9/1819.jpg")</f>
        <v>http://ks116.ru/img/p/1/8/1/9/1819.jpg</v>
      </c>
      <c r="I147" s="6"/>
      <c r="J147" s="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12">
        <v>97103.0</v>
      </c>
      <c r="B148" s="6" t="s">
        <v>408</v>
      </c>
      <c r="C148" s="6" t="s">
        <v>366</v>
      </c>
      <c r="D148" s="15">
        <f t="shared" si="16"/>
        <v>1814</v>
      </c>
      <c r="E148" s="16">
        <v>1633.0</v>
      </c>
      <c r="F148" s="16">
        <f t="shared" si="17"/>
        <v>1551</v>
      </c>
      <c r="G148" s="17">
        <f t="shared" si="18"/>
        <v>1470</v>
      </c>
      <c r="H148" s="18" t="str">
        <f>HYPERLINK("http://ks116.ru/img/p/1/8/3/2/1832.jpg","http://ks116.ru/img/p/1/8/3/2/1832.jpg")</f>
        <v>http://ks116.ru/img/p/1/8/3/2/1832.jpg</v>
      </c>
      <c r="I148" s="6"/>
      <c r="J148" s="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12">
        <v>97003.0</v>
      </c>
      <c r="B149" s="6" t="s">
        <v>410</v>
      </c>
      <c r="C149" s="6" t="s">
        <v>366</v>
      </c>
      <c r="D149" s="15">
        <f t="shared" si="16"/>
        <v>1846</v>
      </c>
      <c r="E149" s="16">
        <v>1661.0</v>
      </c>
      <c r="F149" s="16">
        <f t="shared" si="17"/>
        <v>1578</v>
      </c>
      <c r="G149" s="17">
        <f t="shared" si="18"/>
        <v>1495</v>
      </c>
      <c r="H149" s="18" t="str">
        <f>HYPERLINK("http://ks116.ru/img/p/1/8/4/5/1845.jpg","http://ks116.ru/img/p/1/8/4/5/1845.jpg")</f>
        <v>http://ks116.ru/img/p/1/8/4/5/1845.jpg</v>
      </c>
      <c r="I149" s="6"/>
      <c r="J149" s="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12">
        <v>97173.0</v>
      </c>
      <c r="B150" s="6" t="s">
        <v>412</v>
      </c>
      <c r="C150" s="6" t="s">
        <v>366</v>
      </c>
      <c r="D150" s="15">
        <f t="shared" si="16"/>
        <v>1924</v>
      </c>
      <c r="E150" s="16">
        <v>1732.0</v>
      </c>
      <c r="F150" s="16">
        <f t="shared" si="17"/>
        <v>1645</v>
      </c>
      <c r="G150" s="17">
        <f t="shared" si="18"/>
        <v>1559</v>
      </c>
      <c r="H150" s="18" t="str">
        <f>HYPERLINK("http://ks116.ru/img/p/1/8/5/8/1858.jpg","http://ks116.ru/img/p/1/8/5/8/1858.jpg")</f>
        <v>http://ks116.ru/img/p/1/8/5/8/1858.jpg</v>
      </c>
      <c r="I150" s="6"/>
      <c r="J150" s="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12">
        <v>97073.0</v>
      </c>
      <c r="B151" s="6" t="s">
        <v>414</v>
      </c>
      <c r="C151" s="6" t="s">
        <v>366</v>
      </c>
      <c r="D151" s="15">
        <f t="shared" si="16"/>
        <v>1954</v>
      </c>
      <c r="E151" s="16">
        <v>1759.0</v>
      </c>
      <c r="F151" s="16">
        <f t="shared" si="17"/>
        <v>1671</v>
      </c>
      <c r="G151" s="17">
        <f t="shared" si="18"/>
        <v>1583</v>
      </c>
      <c r="H151" s="18" t="str">
        <f>HYPERLINK("http://ks116.ru/img/p/1/8/7/1/1871.jpg","http://ks116.ru/img/p/1/8/7/1/1871.jpg")</f>
        <v>http://ks116.ru/img/p/1/8/7/1/1871.jpg</v>
      </c>
      <c r="I151" s="6"/>
      <c r="J151" s="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12">
        <v>97183.0</v>
      </c>
      <c r="B152" s="6" t="s">
        <v>416</v>
      </c>
      <c r="C152" s="6" t="s">
        <v>366</v>
      </c>
      <c r="D152" s="15">
        <f t="shared" si="16"/>
        <v>1553</v>
      </c>
      <c r="E152" s="16">
        <v>1398.0</v>
      </c>
      <c r="F152" s="16">
        <f t="shared" si="17"/>
        <v>1328</v>
      </c>
      <c r="G152" s="17">
        <f t="shared" si="18"/>
        <v>1258</v>
      </c>
      <c r="H152" s="18" t="str">
        <f>HYPERLINK("http://ks116.ru/img/p/1/8/8/4/1884.jpg","http://ks116.ru/img/p/1/8/8/4/1884.jpg")</f>
        <v>http://ks116.ru/img/p/1/8/8/4/1884.jpg</v>
      </c>
      <c r="I152" s="6"/>
      <c r="J152" s="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12">
        <v>97083.0</v>
      </c>
      <c r="B153" s="6" t="s">
        <v>418</v>
      </c>
      <c r="C153" s="6" t="s">
        <v>366</v>
      </c>
      <c r="D153" s="15">
        <f t="shared" si="16"/>
        <v>1770</v>
      </c>
      <c r="E153" s="16">
        <v>1593.0</v>
      </c>
      <c r="F153" s="16">
        <f t="shared" si="17"/>
        <v>1513</v>
      </c>
      <c r="G153" s="17">
        <f t="shared" si="18"/>
        <v>1434</v>
      </c>
      <c r="H153" s="18" t="str">
        <f>HYPERLINK("http://ks116.ru/img/p/1/8/9/7/1897.jpg","http://ks116.ru/img/p/1/8/9/7/1897.jpg")</f>
        <v>http://ks116.ru/img/p/1/8/9/7/1897.jpg</v>
      </c>
      <c r="I153" s="6"/>
      <c r="J153" s="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12">
        <v>97193.0</v>
      </c>
      <c r="B154" s="6" t="s">
        <v>419</v>
      </c>
      <c r="C154" s="6" t="s">
        <v>366</v>
      </c>
      <c r="D154" s="15">
        <f t="shared" si="16"/>
        <v>1901</v>
      </c>
      <c r="E154" s="16">
        <v>1711.0</v>
      </c>
      <c r="F154" s="16">
        <f t="shared" si="17"/>
        <v>1625</v>
      </c>
      <c r="G154" s="17">
        <f t="shared" si="18"/>
        <v>1540</v>
      </c>
      <c r="H154" s="18" t="str">
        <f>HYPERLINK("http://ks116.ru/img/p/1/9/1/0/1910.jpg","http://ks116.ru/img/p/1/9/1/0/1910.jpg")</f>
        <v>http://ks116.ru/img/p/1/9/1/0/1910.jpg</v>
      </c>
      <c r="I154" s="6"/>
      <c r="J154" s="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12">
        <v>97093.0</v>
      </c>
      <c r="B155" s="6" t="s">
        <v>421</v>
      </c>
      <c r="C155" s="6" t="s">
        <v>366</v>
      </c>
      <c r="D155" s="15">
        <f t="shared" si="16"/>
        <v>1931</v>
      </c>
      <c r="E155" s="16">
        <v>1738.0</v>
      </c>
      <c r="F155" s="16">
        <f t="shared" si="17"/>
        <v>1651</v>
      </c>
      <c r="G155" s="17">
        <f t="shared" si="18"/>
        <v>1564</v>
      </c>
      <c r="H155" s="18" t="str">
        <f>HYPERLINK("http://ks116.ru/img/p/1/9/2/4/1924.jpg","http://ks116.ru/img/p/1/9/2/4/1924.jpg")</f>
        <v>http://ks116.ru/img/p/1/9/2/4/1924.jpg</v>
      </c>
      <c r="I155" s="6"/>
      <c r="J155" s="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12">
        <v>97121.0</v>
      </c>
      <c r="B156" s="6" t="s">
        <v>423</v>
      </c>
      <c r="C156" s="6" t="s">
        <v>366</v>
      </c>
      <c r="D156" s="15">
        <f t="shared" si="16"/>
        <v>2253</v>
      </c>
      <c r="E156" s="16">
        <v>2028.0</v>
      </c>
      <c r="F156" s="16">
        <f t="shared" si="17"/>
        <v>1927</v>
      </c>
      <c r="G156" s="17">
        <f t="shared" si="18"/>
        <v>1825</v>
      </c>
      <c r="H156" s="18" t="str">
        <f>HYPERLINK("http://ks116.ru/img/p/1/9/3/7/1937.jpg","http://ks116.ru/img/p/1/9/3/7/1937.jpg")</f>
        <v>http://ks116.ru/img/p/1/9/3/7/1937.jpg</v>
      </c>
      <c r="I156" s="6"/>
      <c r="J156" s="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12">
        <v>97021.0</v>
      </c>
      <c r="B157" s="6" t="s">
        <v>425</v>
      </c>
      <c r="C157" s="6" t="s">
        <v>366</v>
      </c>
      <c r="D157" s="15">
        <f t="shared" si="16"/>
        <v>2284</v>
      </c>
      <c r="E157" s="16">
        <v>2056.0</v>
      </c>
      <c r="F157" s="16">
        <f t="shared" si="17"/>
        <v>1953</v>
      </c>
      <c r="G157" s="17">
        <f t="shared" si="18"/>
        <v>1850</v>
      </c>
      <c r="H157" s="18" t="str">
        <f>HYPERLINK("http://ks116.ru/img/p/1/9/5/0/1950.jpg","http://ks116.ru/img/p/1/9/5/0/1950.jpg")</f>
        <v>http://ks116.ru/img/p/1/9/5/0/1950.jpg</v>
      </c>
      <c r="I157" s="6"/>
      <c r="J157" s="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12">
        <v>97161.0</v>
      </c>
      <c r="B158" s="6" t="s">
        <v>427</v>
      </c>
      <c r="C158" s="6" t="s">
        <v>366</v>
      </c>
      <c r="D158" s="15">
        <f t="shared" si="16"/>
        <v>2131</v>
      </c>
      <c r="E158" s="16">
        <v>1918.0</v>
      </c>
      <c r="F158" s="16">
        <f t="shared" si="17"/>
        <v>1822</v>
      </c>
      <c r="G158" s="17">
        <f t="shared" si="18"/>
        <v>1726</v>
      </c>
      <c r="H158" s="18" t="str">
        <f>HYPERLINK("http://ks116.ru/img/p/1/9/6/3/1963.jpg","http://ks116.ru/img/p/1/9/6/3/1963.jpg")</f>
        <v>http://ks116.ru/img/p/1/9/6/3/1963.jpg</v>
      </c>
      <c r="I158" s="6"/>
      <c r="J158" s="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12">
        <v>97061.0</v>
      </c>
      <c r="B159" s="6" t="s">
        <v>428</v>
      </c>
      <c r="C159" s="6" t="s">
        <v>366</v>
      </c>
      <c r="D159" s="15">
        <f t="shared" si="16"/>
        <v>2162</v>
      </c>
      <c r="E159" s="16">
        <v>1946.0</v>
      </c>
      <c r="F159" s="16">
        <f t="shared" si="17"/>
        <v>1849</v>
      </c>
      <c r="G159" s="17">
        <f t="shared" si="18"/>
        <v>1751</v>
      </c>
      <c r="H159" s="18" t="str">
        <f>HYPERLINK("http://ks116.ru/img/p/1/9/7/8/1978.jpg","http://ks116.ru/img/p/1/9/7/8/1978.jpg")</f>
        <v>http://ks116.ru/img/p/1/9/7/8/1978.jpg</v>
      </c>
      <c r="I159" s="6"/>
      <c r="J159" s="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12">
        <v>97101.0</v>
      </c>
      <c r="B160" s="6" t="s">
        <v>429</v>
      </c>
      <c r="C160" s="6" t="s">
        <v>366</v>
      </c>
      <c r="D160" s="15">
        <f t="shared" si="16"/>
        <v>2253</v>
      </c>
      <c r="E160" s="16">
        <v>2028.0</v>
      </c>
      <c r="F160" s="16">
        <f t="shared" si="17"/>
        <v>1927</v>
      </c>
      <c r="G160" s="17">
        <f t="shared" si="18"/>
        <v>1825</v>
      </c>
      <c r="H160" s="18" t="str">
        <f>HYPERLINK("http://ks116.ru/img/p/1/9/9/1/1991.jpg","http://ks116.ru/img/p/1/9/9/1/1991.jpg")</f>
        <v>http://ks116.ru/img/p/1/9/9/1/1991.jpg</v>
      </c>
      <c r="I160" s="6"/>
      <c r="J160" s="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12">
        <v>97001.0</v>
      </c>
      <c r="B161" s="6" t="s">
        <v>430</v>
      </c>
      <c r="C161" s="6" t="s">
        <v>366</v>
      </c>
      <c r="D161" s="15">
        <f t="shared" si="16"/>
        <v>2284</v>
      </c>
      <c r="E161" s="16">
        <v>2056.0</v>
      </c>
      <c r="F161" s="16">
        <f t="shared" si="17"/>
        <v>1953</v>
      </c>
      <c r="G161" s="17">
        <f t="shared" si="18"/>
        <v>1850</v>
      </c>
      <c r="H161" s="18" t="str">
        <f>HYPERLINK("http://ks116.ru/img/p/2/0/0/4/2004.jpg","http://ks116.ru/img/p/2/0/0/4/2004.jpg")</f>
        <v>http://ks116.ru/img/p/2/0/0/4/2004.jpg</v>
      </c>
      <c r="I161" s="6"/>
      <c r="J161" s="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12">
        <v>97171.0</v>
      </c>
      <c r="B162" s="6" t="s">
        <v>431</v>
      </c>
      <c r="C162" s="6" t="s">
        <v>366</v>
      </c>
      <c r="D162" s="15">
        <f t="shared" si="16"/>
        <v>2277</v>
      </c>
      <c r="E162" s="16">
        <v>2049.0</v>
      </c>
      <c r="F162" s="16">
        <f t="shared" si="17"/>
        <v>1947</v>
      </c>
      <c r="G162" s="17">
        <f t="shared" si="18"/>
        <v>1844</v>
      </c>
      <c r="H162" s="18" t="str">
        <f>HYPERLINK("http://ks116.ru/img/p/2/0/1/7/2017.jpg","http://ks116.ru/img/p/2/0/1/7/2017.jpg")</f>
        <v>http://ks116.ru/img/p/2/0/1/7/2017.jpg</v>
      </c>
      <c r="I162" s="6"/>
      <c r="J162" s="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12">
        <v>97071.0</v>
      </c>
      <c r="B163" s="6" t="s">
        <v>432</v>
      </c>
      <c r="C163" s="6" t="s">
        <v>366</v>
      </c>
      <c r="D163" s="15">
        <f t="shared" si="16"/>
        <v>2308</v>
      </c>
      <c r="E163" s="16">
        <v>2077.0</v>
      </c>
      <c r="F163" s="16">
        <f t="shared" si="17"/>
        <v>1973</v>
      </c>
      <c r="G163" s="17">
        <f t="shared" si="18"/>
        <v>1869</v>
      </c>
      <c r="H163" s="18" t="str">
        <f>HYPERLINK("http://ks116.ru/img/p/2/0/3/0/2030.jpg","http://ks116.ru/img/p/2/0/3/0/2030.jpg")</f>
        <v>http://ks116.ru/img/p/2/0/3/0/2030.jpg</v>
      </c>
      <c r="I163" s="6"/>
      <c r="J163" s="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12">
        <v>97191.0</v>
      </c>
      <c r="B164" s="6" t="s">
        <v>433</v>
      </c>
      <c r="C164" s="6" t="s">
        <v>366</v>
      </c>
      <c r="D164" s="15">
        <f t="shared" si="16"/>
        <v>2253</v>
      </c>
      <c r="E164" s="16">
        <v>2028.0</v>
      </c>
      <c r="F164" s="16">
        <f t="shared" si="17"/>
        <v>1927</v>
      </c>
      <c r="G164" s="17">
        <f t="shared" si="18"/>
        <v>1825</v>
      </c>
      <c r="H164" s="18" t="str">
        <f>HYPERLINK("http://ks116.ru/img/p/2/0/4/3/2043.jpg","http://ks116.ru/img/p/2/0/4/3/2043.jpg")</f>
        <v>http://ks116.ru/img/p/2/0/4/3/2043.jpg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12">
        <v>97091.0</v>
      </c>
      <c r="B165" s="6" t="s">
        <v>434</v>
      </c>
      <c r="C165" s="6" t="s">
        <v>366</v>
      </c>
      <c r="D165" s="15">
        <f t="shared" si="16"/>
        <v>2284</v>
      </c>
      <c r="E165" s="16">
        <v>2056.0</v>
      </c>
      <c r="F165" s="16">
        <f t="shared" si="17"/>
        <v>1953</v>
      </c>
      <c r="G165" s="17">
        <f t="shared" si="18"/>
        <v>1850</v>
      </c>
      <c r="H165" s="18" t="str">
        <f>HYPERLINK("http://ks116.ru/img/p/2/0/5/6/2056.jpg","http://ks116.ru/img/p/2/0/5/6/2056.jpg")</f>
        <v>http://ks116.ru/img/p/2/0/5/6/2056.jpg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26"/>
      <c r="B166" s="27"/>
      <c r="C166" s="27"/>
      <c r="D166" s="29"/>
      <c r="E166" s="7"/>
      <c r="F166" s="7"/>
      <c r="G166" s="7"/>
      <c r="H166" s="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26"/>
      <c r="B167" s="27"/>
      <c r="C167" s="27"/>
      <c r="D167" s="30"/>
      <c r="E167" s="7"/>
      <c r="F167" s="7"/>
      <c r="G167" s="7"/>
      <c r="H167" s="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27"/>
      <c r="C168" s="27"/>
      <c r="D168" s="7"/>
      <c r="E168" s="7"/>
      <c r="F168" s="7"/>
      <c r="G168" s="7"/>
      <c r="H168" s="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A4:D4"/>
    <mergeCell ref="A1:A3"/>
    <mergeCell ref="B1:B3"/>
    <mergeCell ref="C1:C3"/>
    <mergeCell ref="D2:D3"/>
    <mergeCell ref="A19:E19"/>
    <mergeCell ref="A49:E49"/>
    <mergeCell ref="A34:E34"/>
    <mergeCell ref="A88:E88"/>
    <mergeCell ref="A127:E127"/>
    <mergeCell ref="H1:H3"/>
    <mergeCell ref="D1:G1"/>
    <mergeCell ref="E2:G2"/>
  </mergeCells>
  <hyperlinks>
    <hyperlink r:id="rId1" ref="H5"/>
    <hyperlink r:id="rId2" ref="H6"/>
    <hyperlink r:id="rId3" ref="H7"/>
    <hyperlink r:id="rId4" ref="H8"/>
    <hyperlink r:id="rId5" ref="H9"/>
    <hyperlink r:id="rId6" ref="H10"/>
    <hyperlink r:id="rId7" ref="H11"/>
    <hyperlink r:id="rId8" ref="H12"/>
    <hyperlink r:id="rId9" ref="H13"/>
    <hyperlink r:id="rId10" ref="H14"/>
    <hyperlink r:id="rId11" ref="H15"/>
    <hyperlink r:id="rId12" ref="H16"/>
    <hyperlink r:id="rId13" ref="H17"/>
    <hyperlink r:id="rId14" ref="H18"/>
    <hyperlink r:id="rId15" ref="H20"/>
    <hyperlink r:id="rId16" ref="H21"/>
    <hyperlink r:id="rId17" ref="H22"/>
    <hyperlink r:id="rId18" ref="H23"/>
    <hyperlink r:id="rId19" ref="H24"/>
    <hyperlink r:id="rId20" ref="H25"/>
    <hyperlink r:id="rId21" ref="H26"/>
    <hyperlink r:id="rId22" ref="H27"/>
    <hyperlink r:id="rId23" ref="H28"/>
    <hyperlink r:id="rId24" ref="H29"/>
    <hyperlink r:id="rId25" ref="H30"/>
    <hyperlink r:id="rId26" ref="H31"/>
    <hyperlink r:id="rId27" ref="H32"/>
    <hyperlink r:id="rId28" ref="H33"/>
    <hyperlink r:id="rId29" ref="H35"/>
    <hyperlink r:id="rId30" ref="H36"/>
    <hyperlink r:id="rId31" ref="H37"/>
    <hyperlink r:id="rId32" ref="H38"/>
    <hyperlink r:id="rId33" ref="H39"/>
    <hyperlink r:id="rId34" ref="H40"/>
    <hyperlink r:id="rId35" ref="H41"/>
    <hyperlink r:id="rId36" ref="H42"/>
    <hyperlink r:id="rId37" ref="H43"/>
    <hyperlink r:id="rId38" ref="H44"/>
    <hyperlink r:id="rId39" ref="H45"/>
    <hyperlink r:id="rId40" ref="H46"/>
    <hyperlink r:id="rId41" ref="H47"/>
    <hyperlink r:id="rId42" ref="H48"/>
    <hyperlink r:id="rId43" ref="H50"/>
    <hyperlink r:id="rId44" ref="H51"/>
    <hyperlink r:id="rId45" ref="H52"/>
    <hyperlink r:id="rId46" ref="H53"/>
    <hyperlink r:id="rId47" ref="H54"/>
    <hyperlink r:id="rId48" ref="H55"/>
    <hyperlink r:id="rId49" ref="H56"/>
    <hyperlink r:id="rId50" ref="H57"/>
    <hyperlink r:id="rId51" ref="H58"/>
    <hyperlink r:id="rId52" ref="H59"/>
    <hyperlink r:id="rId53" ref="H60"/>
    <hyperlink r:id="rId54" ref="H61"/>
    <hyperlink r:id="rId55" ref="H62"/>
    <hyperlink r:id="rId56" ref="H63"/>
    <hyperlink r:id="rId57" ref="H64"/>
    <hyperlink r:id="rId58" ref="H65"/>
    <hyperlink r:id="rId59" ref="H66"/>
    <hyperlink r:id="rId60" ref="H67"/>
    <hyperlink r:id="rId61" ref="H68"/>
    <hyperlink r:id="rId62" ref="H69"/>
    <hyperlink r:id="rId63" ref="H70"/>
    <hyperlink r:id="rId64" ref="H71"/>
    <hyperlink r:id="rId65" ref="H72"/>
    <hyperlink r:id="rId66" ref="H73"/>
    <hyperlink r:id="rId67" ref="H74"/>
    <hyperlink r:id="rId68" ref="H75"/>
    <hyperlink r:id="rId69" ref="H76"/>
    <hyperlink r:id="rId70" ref="H77"/>
    <hyperlink r:id="rId71" ref="H78"/>
    <hyperlink r:id="rId72" ref="H79"/>
    <hyperlink r:id="rId73" ref="H80"/>
    <hyperlink r:id="rId74" ref="H81"/>
    <hyperlink r:id="rId75" ref="H82"/>
    <hyperlink r:id="rId76" ref="H83"/>
    <hyperlink r:id="rId77" ref="H84"/>
    <hyperlink r:id="rId78" ref="H85"/>
    <hyperlink r:id="rId79" ref="H86"/>
    <hyperlink r:id="rId80" ref="H87"/>
    <hyperlink r:id="rId81" ref="H89"/>
    <hyperlink r:id="rId82" ref="H90"/>
    <hyperlink r:id="rId83" ref="H91"/>
    <hyperlink r:id="rId84" ref="H92"/>
    <hyperlink r:id="rId85" ref="H93"/>
    <hyperlink r:id="rId86" ref="H94"/>
    <hyperlink r:id="rId87" ref="H95"/>
    <hyperlink r:id="rId88" ref="H96"/>
    <hyperlink r:id="rId89" ref="H97"/>
    <hyperlink r:id="rId90" ref="H98"/>
    <hyperlink r:id="rId91" ref="H99"/>
    <hyperlink r:id="rId92" ref="H100"/>
    <hyperlink r:id="rId93" ref="H101"/>
    <hyperlink r:id="rId94" ref="H102"/>
    <hyperlink r:id="rId95" ref="H103"/>
    <hyperlink r:id="rId96" ref="H104"/>
    <hyperlink r:id="rId97" ref="H105"/>
    <hyperlink r:id="rId98" ref="H106"/>
    <hyperlink r:id="rId99" ref="H107"/>
    <hyperlink r:id="rId100" ref="H108"/>
    <hyperlink r:id="rId101" ref="H109"/>
    <hyperlink r:id="rId102" ref="H110"/>
    <hyperlink r:id="rId103" ref="H111"/>
    <hyperlink r:id="rId104" ref="H112"/>
    <hyperlink r:id="rId105" ref="H113"/>
    <hyperlink r:id="rId106" ref="H114"/>
    <hyperlink r:id="rId107" ref="H115"/>
    <hyperlink r:id="rId108" ref="H116"/>
    <hyperlink r:id="rId109" ref="H117"/>
    <hyperlink r:id="rId110" ref="H118"/>
    <hyperlink r:id="rId111" ref="H119"/>
    <hyperlink r:id="rId112" ref="H120"/>
    <hyperlink r:id="rId113" ref="H121"/>
    <hyperlink r:id="rId114" ref="H122"/>
    <hyperlink r:id="rId115" ref="H123"/>
    <hyperlink r:id="rId116" ref="H124"/>
    <hyperlink r:id="rId117" ref="H125"/>
    <hyperlink r:id="rId118" ref="H126"/>
    <hyperlink r:id="rId119" ref="H128"/>
    <hyperlink r:id="rId120" ref="H129"/>
    <hyperlink r:id="rId121" ref="H130"/>
    <hyperlink r:id="rId122" ref="H131"/>
    <hyperlink r:id="rId123" ref="H132"/>
    <hyperlink r:id="rId124" ref="H133"/>
    <hyperlink r:id="rId125" ref="H134"/>
    <hyperlink r:id="rId126" ref="H135"/>
    <hyperlink r:id="rId127" ref="H136"/>
    <hyperlink r:id="rId128" ref="H137"/>
    <hyperlink r:id="rId129" ref="H138"/>
    <hyperlink r:id="rId130" ref="H139"/>
    <hyperlink r:id="rId131" ref="H140"/>
    <hyperlink r:id="rId132" ref="H141"/>
    <hyperlink r:id="rId133" ref="H142"/>
    <hyperlink r:id="rId134" ref="H143"/>
    <hyperlink r:id="rId135" ref="H144"/>
    <hyperlink r:id="rId136" ref="H145"/>
    <hyperlink r:id="rId137" ref="H146"/>
    <hyperlink r:id="rId138" ref="H147"/>
    <hyperlink r:id="rId139" ref="H148"/>
    <hyperlink r:id="rId140" ref="H149"/>
    <hyperlink r:id="rId141" ref="H150"/>
    <hyperlink r:id="rId142" ref="H151"/>
    <hyperlink r:id="rId143" ref="H152"/>
    <hyperlink r:id="rId144" ref="H153"/>
    <hyperlink r:id="rId145" ref="H154"/>
    <hyperlink r:id="rId146" ref="H155"/>
    <hyperlink r:id="rId147" ref="H156"/>
    <hyperlink r:id="rId148" ref="H157"/>
    <hyperlink r:id="rId149" ref="H158"/>
    <hyperlink r:id="rId150" ref="H159"/>
    <hyperlink r:id="rId151" ref="H160"/>
    <hyperlink r:id="rId152" ref="H161"/>
    <hyperlink r:id="rId153" ref="H162"/>
    <hyperlink r:id="rId154" ref="H163"/>
    <hyperlink r:id="rId155" ref="H164"/>
    <hyperlink r:id="rId156" ref="H165"/>
  </hyperlinks>
  <drawing r:id="rId15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41.86"/>
    <col customWidth="1" min="3" max="3" width="24.86"/>
    <col customWidth="1" min="4" max="7" width="14.43"/>
    <col customWidth="1" min="8" max="8" width="37.57"/>
    <col customWidth="1" min="9" max="18" width="14.43"/>
    <col customWidth="1" min="19" max="26" width="8.0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1" t="s">
        <v>4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/>
      <c r="B2" s="8"/>
      <c r="C2" s="8"/>
      <c r="D2" s="9" t="s">
        <v>5</v>
      </c>
      <c r="E2" s="2" t="s">
        <v>6</v>
      </c>
      <c r="F2" s="3"/>
      <c r="G2" s="4"/>
      <c r="H2" s="8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0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2">
        <v>55101.0</v>
      </c>
      <c r="B4" s="6" t="s">
        <v>11</v>
      </c>
      <c r="C4" s="6" t="s">
        <v>12</v>
      </c>
      <c r="D4" s="15">
        <f t="shared" ref="D4:D157" si="1">ROUND(E4*100/90,0)</f>
        <v>803</v>
      </c>
      <c r="E4" s="16">
        <v>723.0</v>
      </c>
      <c r="F4" s="16">
        <f t="shared" ref="F4:F157" si="2">ROUND(E4*0.95,0)</f>
        <v>687</v>
      </c>
      <c r="G4" s="16">
        <f t="shared" ref="G4:G157" si="3">ROUND(E4*0.9,0)</f>
        <v>651</v>
      </c>
      <c r="H4" s="18" t="str">
        <f>HYPERLINK("http://ks116.ru/img/p/2/0/5/8/2058.jpg","http://ks116.ru/img/p/2/0/5/8/2058.jpg")</f>
        <v>http://ks116.ru/img/p/2/0/5/8/2058.jpg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">
        <v>55001.0</v>
      </c>
      <c r="B5" s="6" t="s">
        <v>16</v>
      </c>
      <c r="C5" s="6" t="s">
        <v>12</v>
      </c>
      <c r="D5" s="15">
        <f t="shared" si="1"/>
        <v>832</v>
      </c>
      <c r="E5" s="16">
        <v>749.0</v>
      </c>
      <c r="F5" s="16">
        <f t="shared" si="2"/>
        <v>712</v>
      </c>
      <c r="G5" s="16">
        <f t="shared" si="3"/>
        <v>674</v>
      </c>
      <c r="H5" s="18" t="str">
        <f>HYPERLINK("http://ks116.ru/img/p/2/0/6/8/2068.jpg","http://ks116.ru/img/p/2/0/6/8/2068.jpg")</f>
        <v>http://ks116.ru/img/p/2/0/6/8/2068.jpg</v>
      </c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2">
        <v>55111.0</v>
      </c>
      <c r="B6" s="6" t="s">
        <v>19</v>
      </c>
      <c r="C6" s="6" t="s">
        <v>12</v>
      </c>
      <c r="D6" s="15">
        <f t="shared" si="1"/>
        <v>692</v>
      </c>
      <c r="E6" s="16">
        <v>623.0</v>
      </c>
      <c r="F6" s="16">
        <f t="shared" si="2"/>
        <v>592</v>
      </c>
      <c r="G6" s="16">
        <f t="shared" si="3"/>
        <v>561</v>
      </c>
      <c r="H6" s="18" t="str">
        <f>HYPERLINK("http://ks116.ru/img/p/2/0/7/5/2075.jpg","http://ks116.ru/img/p/2/0/7/5/2075.jpg")</f>
        <v>http://ks116.ru/img/p/2/0/7/5/2075.jpg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2">
        <v>55011.0</v>
      </c>
      <c r="B7" s="6" t="s">
        <v>22</v>
      </c>
      <c r="C7" s="6" t="s">
        <v>12</v>
      </c>
      <c r="D7" s="15">
        <f t="shared" si="1"/>
        <v>721</v>
      </c>
      <c r="E7" s="16">
        <v>649.0</v>
      </c>
      <c r="F7" s="16">
        <f t="shared" si="2"/>
        <v>617</v>
      </c>
      <c r="G7" s="16">
        <f t="shared" si="3"/>
        <v>584</v>
      </c>
      <c r="H7" s="18" t="str">
        <f>HYPERLINK("http://ks116.ru/img/p/2/0/8/2/2082.jpg","http://ks116.ru/img/p/2/0/8/2/2082.jpg")</f>
        <v>http://ks116.ru/img/p/2/0/8/2/2082.jpg</v>
      </c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2">
        <v>55121.0</v>
      </c>
      <c r="B8" s="6" t="s">
        <v>25</v>
      </c>
      <c r="C8" s="6" t="s">
        <v>12</v>
      </c>
      <c r="D8" s="15">
        <f t="shared" si="1"/>
        <v>803</v>
      </c>
      <c r="E8" s="16">
        <v>723.0</v>
      </c>
      <c r="F8" s="16">
        <f t="shared" si="2"/>
        <v>687</v>
      </c>
      <c r="G8" s="16">
        <f t="shared" si="3"/>
        <v>651</v>
      </c>
      <c r="H8" s="18" t="str">
        <f>HYPERLINK("http://ks116.ru/img/p/2/0/8/9/2089.jpg","http://ks116.ru/img/p/2/0/8/9/2089.jpg")</f>
        <v>http://ks116.ru/img/p/2/0/8/9/2089.jpg</v>
      </c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2">
        <v>55021.0</v>
      </c>
      <c r="B9" s="6" t="s">
        <v>28</v>
      </c>
      <c r="C9" s="6" t="s">
        <v>12</v>
      </c>
      <c r="D9" s="15">
        <f t="shared" si="1"/>
        <v>832</v>
      </c>
      <c r="E9" s="16">
        <v>749.0</v>
      </c>
      <c r="F9" s="16">
        <f t="shared" si="2"/>
        <v>712</v>
      </c>
      <c r="G9" s="16">
        <f t="shared" si="3"/>
        <v>674</v>
      </c>
      <c r="H9" s="18" t="str">
        <f>HYPERLINK("http://ks116.ru/img/p/2/0/9/6/2096.jpg","http://ks116.ru/img/p/2/0/9/6/2096.jpg")</f>
        <v>http://ks116.ru/img/p/2/0/9/6/2096.jpg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2">
        <v>55161.0</v>
      </c>
      <c r="B10" s="6" t="s">
        <v>31</v>
      </c>
      <c r="C10" s="6" t="s">
        <v>12</v>
      </c>
      <c r="D10" s="15">
        <f t="shared" si="1"/>
        <v>726</v>
      </c>
      <c r="E10" s="16">
        <v>653.0</v>
      </c>
      <c r="F10" s="16">
        <f t="shared" si="2"/>
        <v>620</v>
      </c>
      <c r="G10" s="16">
        <f t="shared" si="3"/>
        <v>588</v>
      </c>
      <c r="H10" s="18" t="str">
        <f>HYPERLINK("http://ks116.ru/img/p/2/1/0/3/2103.jpg","http://ks116.ru/img/p/2/1/0/3/2103.jpg")</f>
        <v>http://ks116.ru/img/p/2/1/0/3/2103.jpg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2">
        <v>55061.0</v>
      </c>
      <c r="B11" s="6" t="s">
        <v>34</v>
      </c>
      <c r="C11" s="6" t="s">
        <v>12</v>
      </c>
      <c r="D11" s="15">
        <f t="shared" si="1"/>
        <v>754</v>
      </c>
      <c r="E11" s="16">
        <v>679.0</v>
      </c>
      <c r="F11" s="16">
        <f t="shared" si="2"/>
        <v>645</v>
      </c>
      <c r="G11" s="16">
        <f t="shared" si="3"/>
        <v>611</v>
      </c>
      <c r="H11" s="18" t="str">
        <f>HYPERLINK("http://ks116.ru/img/p/2/1/1/0/2110.jpg","http://ks116.ru/img/p/2/1/1/0/2110.jpg")</f>
        <v>http://ks116.ru/img/p/2/1/1/0/2110.jpg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2">
        <v>55171.0</v>
      </c>
      <c r="B12" s="6" t="s">
        <v>37</v>
      </c>
      <c r="C12" s="6" t="s">
        <v>12</v>
      </c>
      <c r="D12" s="15">
        <f t="shared" si="1"/>
        <v>826</v>
      </c>
      <c r="E12" s="16">
        <v>743.0</v>
      </c>
      <c r="F12" s="16">
        <f t="shared" si="2"/>
        <v>706</v>
      </c>
      <c r="G12" s="16">
        <f t="shared" si="3"/>
        <v>669</v>
      </c>
      <c r="H12" s="18" t="str">
        <f>HYPERLINK("http://ks116.ru/img/p/2/1/1/7/2117.jpg","http://ks116.ru/img/p/2/1/1/7/2117.jpg")</f>
        <v>http://ks116.ru/img/p/2/1/1/7/2117.jpg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2">
        <v>55071.0</v>
      </c>
      <c r="B13" s="6" t="s">
        <v>40</v>
      </c>
      <c r="C13" s="6" t="s">
        <v>12</v>
      </c>
      <c r="D13" s="15">
        <f t="shared" si="1"/>
        <v>847</v>
      </c>
      <c r="E13" s="16">
        <v>762.0</v>
      </c>
      <c r="F13" s="16">
        <f t="shared" si="2"/>
        <v>724</v>
      </c>
      <c r="G13" s="16">
        <f t="shared" si="3"/>
        <v>686</v>
      </c>
      <c r="H13" s="18" t="str">
        <f>HYPERLINK("http://ks116.ru/img/p/2/1/2/4/2124.jpg","http://ks116.ru/img/p/2/1/2/4/2124.jpg")</f>
        <v>http://ks116.ru/img/p/2/1/2/4/2124.jpg</v>
      </c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2">
        <v>55181.0</v>
      </c>
      <c r="B14" s="6" t="s">
        <v>42</v>
      </c>
      <c r="C14" s="6" t="s">
        <v>12</v>
      </c>
      <c r="D14" s="15">
        <f t="shared" si="1"/>
        <v>692</v>
      </c>
      <c r="E14" s="16">
        <v>623.0</v>
      </c>
      <c r="F14" s="16">
        <f t="shared" si="2"/>
        <v>592</v>
      </c>
      <c r="G14" s="16">
        <f t="shared" si="3"/>
        <v>561</v>
      </c>
      <c r="H14" s="18" t="str">
        <f>HYPERLINK("http://ks116.ru/img/p/2/1/3/1/2131.jpg","http://ks116.ru/img/p/2/1/3/1/2131.jpg")</f>
        <v>http://ks116.ru/img/p/2/1/3/1/2131.jpg</v>
      </c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2">
        <v>55081.0</v>
      </c>
      <c r="B15" s="6" t="s">
        <v>45</v>
      </c>
      <c r="C15" s="6" t="s">
        <v>12</v>
      </c>
      <c r="D15" s="15">
        <f t="shared" si="1"/>
        <v>721</v>
      </c>
      <c r="E15" s="16">
        <v>649.0</v>
      </c>
      <c r="F15" s="16">
        <f t="shared" si="2"/>
        <v>617</v>
      </c>
      <c r="G15" s="16">
        <f t="shared" si="3"/>
        <v>584</v>
      </c>
      <c r="H15" s="18" t="str">
        <f>HYPERLINK("http://ks116.ru/img/p/2/1/3/8/2138.jpg","http://ks116.ru/img/p/2/1/3/8/2138.jpg")</f>
        <v>http://ks116.ru/img/p/2/1/3/8/2138.jpg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2">
        <v>55191.0</v>
      </c>
      <c r="B16" s="6" t="s">
        <v>48</v>
      </c>
      <c r="C16" s="6" t="s">
        <v>12</v>
      </c>
      <c r="D16" s="15">
        <f t="shared" si="1"/>
        <v>803</v>
      </c>
      <c r="E16" s="16">
        <v>723.0</v>
      </c>
      <c r="F16" s="16">
        <f t="shared" si="2"/>
        <v>687</v>
      </c>
      <c r="G16" s="16">
        <f t="shared" si="3"/>
        <v>651</v>
      </c>
      <c r="H16" s="18" t="str">
        <f>HYPERLINK("http://ks116.ru/img/p/2/1/4/5/2145.jpg","http://ks116.ru/img/p/2/1/4/5/2145.jpg")</f>
        <v>http://ks116.ru/img/p/2/1/4/5/2145.jpg</v>
      </c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2">
        <v>55091.0</v>
      </c>
      <c r="B17" s="6" t="s">
        <v>51</v>
      </c>
      <c r="C17" s="6" t="s">
        <v>12</v>
      </c>
      <c r="D17" s="15">
        <f t="shared" si="1"/>
        <v>832</v>
      </c>
      <c r="E17" s="16">
        <v>749.0</v>
      </c>
      <c r="F17" s="16">
        <f t="shared" si="2"/>
        <v>712</v>
      </c>
      <c r="G17" s="16">
        <f t="shared" si="3"/>
        <v>674</v>
      </c>
      <c r="H17" s="18" t="str">
        <f>HYPERLINK("http://ks116.ru/img/p/2/1/5/2/2152.jpg","http://ks116.ru/img/p/2/1/5/2/2152.jpg")</f>
        <v>http://ks116.ru/img/p/2/1/5/2/2152.jpg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2">
        <v>55103.0</v>
      </c>
      <c r="B18" s="6" t="s">
        <v>54</v>
      </c>
      <c r="C18" s="6" t="s">
        <v>12</v>
      </c>
      <c r="D18" s="15">
        <f t="shared" si="1"/>
        <v>803</v>
      </c>
      <c r="E18" s="16">
        <v>723.0</v>
      </c>
      <c r="F18" s="16">
        <f t="shared" si="2"/>
        <v>687</v>
      </c>
      <c r="G18" s="16">
        <f t="shared" si="3"/>
        <v>651</v>
      </c>
      <c r="H18" s="18" t="str">
        <f>HYPERLINK("http://ks116.ru/img/p/2/2/5/7/2257.jpg","http://ks116.ru/img/p/2/2/5/7/2257.jpg")</f>
        <v>http://ks116.ru/img/p/2/2/5/7/2257.jpg</v>
      </c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2">
        <v>55003.0</v>
      </c>
      <c r="B19" s="6" t="s">
        <v>57</v>
      </c>
      <c r="C19" s="6" t="s">
        <v>12</v>
      </c>
      <c r="D19" s="15">
        <f t="shared" si="1"/>
        <v>832</v>
      </c>
      <c r="E19" s="16">
        <v>749.0</v>
      </c>
      <c r="F19" s="16">
        <f t="shared" si="2"/>
        <v>712</v>
      </c>
      <c r="G19" s="16">
        <f t="shared" si="3"/>
        <v>674</v>
      </c>
      <c r="H19" s="18" t="str">
        <f>HYPERLINK("http://ks116.ru/img/p/2/2/6/4/2264.jpg","http://ks116.ru/img/p/2/2/6/4/2264.jpg")</f>
        <v>http://ks116.ru/img/p/2/2/6/4/2264.jpg</v>
      </c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2">
        <v>55113.0</v>
      </c>
      <c r="B20" s="6" t="s">
        <v>60</v>
      </c>
      <c r="C20" s="6" t="s">
        <v>12</v>
      </c>
      <c r="D20" s="15">
        <f t="shared" si="1"/>
        <v>692</v>
      </c>
      <c r="E20" s="16">
        <v>623.0</v>
      </c>
      <c r="F20" s="16">
        <f t="shared" si="2"/>
        <v>592</v>
      </c>
      <c r="G20" s="16">
        <f t="shared" si="3"/>
        <v>561</v>
      </c>
      <c r="H20" s="18" t="str">
        <f>HYPERLINK("http://ks116.ru/img/p/2/2/7/1/2271.jpg","http://ks116.ru/img/p/2/2/7/1/2271.jpg")</f>
        <v>http://ks116.ru/img/p/2/2/7/1/2271.jpg</v>
      </c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2">
        <v>55013.0</v>
      </c>
      <c r="B21" s="6" t="s">
        <v>64</v>
      </c>
      <c r="C21" s="6" t="s">
        <v>12</v>
      </c>
      <c r="D21" s="15">
        <f t="shared" si="1"/>
        <v>721</v>
      </c>
      <c r="E21" s="16">
        <v>649.0</v>
      </c>
      <c r="F21" s="16">
        <f t="shared" si="2"/>
        <v>617</v>
      </c>
      <c r="G21" s="16">
        <f t="shared" si="3"/>
        <v>584</v>
      </c>
      <c r="H21" s="18" t="str">
        <f>HYPERLINK("http://ks116.ru/img/p/2/2/7/8/2278.jpg","http://ks116.ru/img/p/2/2/7/8/2278.jpg")</f>
        <v>http://ks116.ru/img/p/2/2/7/8/2278.jpg</v>
      </c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2">
        <v>55123.0</v>
      </c>
      <c r="B22" s="6" t="s">
        <v>66</v>
      </c>
      <c r="C22" s="6" t="s">
        <v>12</v>
      </c>
      <c r="D22" s="15">
        <f t="shared" si="1"/>
        <v>803</v>
      </c>
      <c r="E22" s="16">
        <v>723.0</v>
      </c>
      <c r="F22" s="16">
        <f t="shared" si="2"/>
        <v>687</v>
      </c>
      <c r="G22" s="16">
        <f t="shared" si="3"/>
        <v>651</v>
      </c>
      <c r="H22" s="18" t="str">
        <f>HYPERLINK("http://ks116.ru/img/p/2/2/8/5/2285.jpg","http://ks116.ru/img/p/2/2/8/5/2285.jpg")</f>
        <v>http://ks116.ru/img/p/2/2/8/5/2285.jpg</v>
      </c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2">
        <v>55023.0</v>
      </c>
      <c r="B23" s="6" t="s">
        <v>69</v>
      </c>
      <c r="C23" s="6" t="s">
        <v>12</v>
      </c>
      <c r="D23" s="15">
        <f t="shared" si="1"/>
        <v>832</v>
      </c>
      <c r="E23" s="16">
        <v>749.0</v>
      </c>
      <c r="F23" s="16">
        <f t="shared" si="2"/>
        <v>712</v>
      </c>
      <c r="G23" s="16">
        <f t="shared" si="3"/>
        <v>674</v>
      </c>
      <c r="H23" s="18" t="str">
        <f>HYPERLINK("http://ks116.ru/img/p/2/2/9/2/2292.jpg","http://ks116.ru/img/p/2/2/9/2/2292.jpg")</f>
        <v>http://ks116.ru/img/p/2/2/9/2/2292.jpg</v>
      </c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2">
        <v>55163.0</v>
      </c>
      <c r="B24" s="6" t="s">
        <v>72</v>
      </c>
      <c r="C24" s="6" t="s">
        <v>12</v>
      </c>
      <c r="D24" s="15">
        <f t="shared" si="1"/>
        <v>726</v>
      </c>
      <c r="E24" s="16">
        <v>653.0</v>
      </c>
      <c r="F24" s="16">
        <f t="shared" si="2"/>
        <v>620</v>
      </c>
      <c r="G24" s="16">
        <f t="shared" si="3"/>
        <v>588</v>
      </c>
      <c r="H24" s="18" t="str">
        <f>HYPERLINK("http://ks116.ru/img/p/2/2/9/9/2299.jpg","http://ks116.ru/img/p/2/2/9/9/2299.jpg")</f>
        <v>http://ks116.ru/img/p/2/2/9/9/2299.jpg</v>
      </c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12">
        <v>55063.0</v>
      </c>
      <c r="B25" s="6" t="s">
        <v>75</v>
      </c>
      <c r="C25" s="6" t="s">
        <v>12</v>
      </c>
      <c r="D25" s="15">
        <f t="shared" si="1"/>
        <v>754</v>
      </c>
      <c r="E25" s="16">
        <v>679.0</v>
      </c>
      <c r="F25" s="16">
        <f t="shared" si="2"/>
        <v>645</v>
      </c>
      <c r="G25" s="16">
        <f t="shared" si="3"/>
        <v>611</v>
      </c>
      <c r="H25" s="18" t="str">
        <f>HYPERLINK("http://ks116.ru/img/p/2/3/1/1/2311.jpg","http://ks116.ru/img/p/2/3/1/1/2311.jpg")</f>
        <v>http://ks116.ru/img/p/2/3/1/1/2311.jpg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12">
        <v>55173.0</v>
      </c>
      <c r="B26" s="6" t="s">
        <v>78</v>
      </c>
      <c r="C26" s="6" t="s">
        <v>12</v>
      </c>
      <c r="D26" s="15">
        <f t="shared" si="1"/>
        <v>826</v>
      </c>
      <c r="E26" s="16">
        <v>743.0</v>
      </c>
      <c r="F26" s="16">
        <f t="shared" si="2"/>
        <v>706</v>
      </c>
      <c r="G26" s="16">
        <f t="shared" si="3"/>
        <v>669</v>
      </c>
      <c r="H26" s="18" t="str">
        <f>HYPERLINK("http://ks116.ru/img/p/2/3/1/3/2313.jpg","http://ks116.ru/img/p/2/3/1/3/2313.jpg")</f>
        <v>http://ks116.ru/img/p/2/3/1/3/2313.jpg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12">
        <v>55073.0</v>
      </c>
      <c r="B27" s="6" t="s">
        <v>81</v>
      </c>
      <c r="C27" s="6" t="s">
        <v>12</v>
      </c>
      <c r="D27" s="15">
        <f t="shared" si="1"/>
        <v>847</v>
      </c>
      <c r="E27" s="16">
        <v>762.0</v>
      </c>
      <c r="F27" s="16">
        <f t="shared" si="2"/>
        <v>724</v>
      </c>
      <c r="G27" s="16">
        <f t="shared" si="3"/>
        <v>686</v>
      </c>
      <c r="H27" s="18" t="str">
        <f>HYPERLINK("http://ks116.ru/img/p/2/3/2/0/2320.jpg","http://ks116.ru/img/p/2/3/2/0/2320.jpg")</f>
        <v>http://ks116.ru/img/p/2/3/2/0/2320.jpg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12">
        <v>55183.0</v>
      </c>
      <c r="B28" s="6" t="s">
        <v>84</v>
      </c>
      <c r="C28" s="6" t="s">
        <v>12</v>
      </c>
      <c r="D28" s="15">
        <f t="shared" si="1"/>
        <v>692</v>
      </c>
      <c r="E28" s="16">
        <v>623.0</v>
      </c>
      <c r="F28" s="16">
        <f t="shared" si="2"/>
        <v>592</v>
      </c>
      <c r="G28" s="16">
        <f t="shared" si="3"/>
        <v>561</v>
      </c>
      <c r="H28" s="18" t="str">
        <f>HYPERLINK("http://ks116.ru/img/p/2/3/2/7/2327.jpg","http://ks116.ru/img/p/2/3/2/7/2327.jpg")</f>
        <v>http://ks116.ru/img/p/2/3/2/7/2327.jpg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12">
        <v>55083.0</v>
      </c>
      <c r="B29" s="6" t="s">
        <v>87</v>
      </c>
      <c r="C29" s="6" t="s">
        <v>12</v>
      </c>
      <c r="D29" s="15">
        <f t="shared" si="1"/>
        <v>721</v>
      </c>
      <c r="E29" s="16">
        <v>649.0</v>
      </c>
      <c r="F29" s="16">
        <f t="shared" si="2"/>
        <v>617</v>
      </c>
      <c r="G29" s="16">
        <f t="shared" si="3"/>
        <v>584</v>
      </c>
      <c r="H29" s="18" t="str">
        <f>HYPERLINK("http://ks116.ru/img/p/2/3/3/4/2334.jpg","http://ks116.ru/img/p/2/3/3/4/2334.jpg")</f>
        <v>http://ks116.ru/img/p/2/3/3/4/2334.jpg</v>
      </c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12">
        <v>55193.0</v>
      </c>
      <c r="B30" s="6" t="s">
        <v>90</v>
      </c>
      <c r="C30" s="6" t="s">
        <v>12</v>
      </c>
      <c r="D30" s="15">
        <f t="shared" si="1"/>
        <v>803</v>
      </c>
      <c r="E30" s="16">
        <v>723.0</v>
      </c>
      <c r="F30" s="16">
        <f t="shared" si="2"/>
        <v>687</v>
      </c>
      <c r="G30" s="16">
        <f t="shared" si="3"/>
        <v>651</v>
      </c>
      <c r="H30" s="18" t="str">
        <f>HYPERLINK("http://ks116.ru/img/p/2/3/4/1/2341.jpg","http://ks116.ru/img/p/2/3/4/1/2341.jpg")</f>
        <v>http://ks116.ru/img/p/2/3/4/1/2341.jpg</v>
      </c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12">
        <v>55093.0</v>
      </c>
      <c r="B31" s="6" t="s">
        <v>93</v>
      </c>
      <c r="C31" s="6" t="s">
        <v>12</v>
      </c>
      <c r="D31" s="15">
        <f t="shared" si="1"/>
        <v>832</v>
      </c>
      <c r="E31" s="16">
        <v>749.0</v>
      </c>
      <c r="F31" s="16">
        <f t="shared" si="2"/>
        <v>712</v>
      </c>
      <c r="G31" s="16">
        <f t="shared" si="3"/>
        <v>674</v>
      </c>
      <c r="H31" s="18" t="str">
        <f>HYPERLINK("http://ks116.ru/img/p/2/3/4/8/2348.jpg","http://ks116.ru/img/p/2/3/4/8/2348.jpg")</f>
        <v>http://ks116.ru/img/p/2/3/4/8/2348.jpg</v>
      </c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12">
        <v>56101.0</v>
      </c>
      <c r="B32" s="6" t="s">
        <v>96</v>
      </c>
      <c r="C32" s="6" t="s">
        <v>97</v>
      </c>
      <c r="D32" s="15">
        <f t="shared" si="1"/>
        <v>803</v>
      </c>
      <c r="E32" s="16">
        <v>723.0</v>
      </c>
      <c r="F32" s="16">
        <f t="shared" si="2"/>
        <v>687</v>
      </c>
      <c r="G32" s="16">
        <f t="shared" si="3"/>
        <v>651</v>
      </c>
      <c r="H32" s="18" t="str">
        <f>HYPERLINK("http://ks116.ru/img/p/2/4/5/4/2454.jpg","http://ks116.ru/img/p/2/4/5/4/2454.jpg")</f>
        <v>http://ks116.ru/img/p/2/4/5/4/2454.jpg</v>
      </c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12">
        <v>56001.0</v>
      </c>
      <c r="B33" s="6" t="s">
        <v>100</v>
      </c>
      <c r="C33" s="6" t="s">
        <v>97</v>
      </c>
      <c r="D33" s="15">
        <f t="shared" si="1"/>
        <v>832</v>
      </c>
      <c r="E33" s="16">
        <v>749.0</v>
      </c>
      <c r="F33" s="16">
        <f t="shared" si="2"/>
        <v>712</v>
      </c>
      <c r="G33" s="16">
        <f t="shared" si="3"/>
        <v>674</v>
      </c>
      <c r="H33" s="18" t="str">
        <f>HYPERLINK("http://ks116.ru/img/p/2/4/6/3/2463.jpg","http://ks116.ru/img/p/2/4/6/3/2463.jpg")</f>
        <v>http://ks116.ru/img/p/2/4/6/3/2463.jpg</v>
      </c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12">
        <v>56111.0</v>
      </c>
      <c r="B34" s="6" t="s">
        <v>105</v>
      </c>
      <c r="C34" s="6" t="s">
        <v>97</v>
      </c>
      <c r="D34" s="15">
        <f t="shared" si="1"/>
        <v>692</v>
      </c>
      <c r="E34" s="16">
        <v>623.0</v>
      </c>
      <c r="F34" s="16">
        <f t="shared" si="2"/>
        <v>592</v>
      </c>
      <c r="G34" s="16">
        <f t="shared" si="3"/>
        <v>561</v>
      </c>
      <c r="H34" s="18" t="str">
        <f>HYPERLINK("http://ks116.ru/img/p/2/4/7/0/2470.jpg","http://ks116.ru/img/p/2/4/7/0/2470.jpg")</f>
        <v>http://ks116.ru/img/p/2/4/7/0/2470.jpg</v>
      </c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12">
        <v>56011.0</v>
      </c>
      <c r="B35" s="6" t="s">
        <v>107</v>
      </c>
      <c r="C35" s="6" t="s">
        <v>97</v>
      </c>
      <c r="D35" s="15">
        <f t="shared" si="1"/>
        <v>721</v>
      </c>
      <c r="E35" s="16">
        <v>649.0</v>
      </c>
      <c r="F35" s="16">
        <f t="shared" si="2"/>
        <v>617</v>
      </c>
      <c r="G35" s="16">
        <f t="shared" si="3"/>
        <v>584</v>
      </c>
      <c r="H35" s="18" t="str">
        <f>HYPERLINK("http://ks116.ru/img/p/2/4/7/7/2477.jpg","http://ks116.ru/img/p/2/4/7/7/2477.jpg")</f>
        <v>http://ks116.ru/img/p/2/4/7/7/2477.jpg</v>
      </c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12">
        <v>56121.0</v>
      </c>
      <c r="B36" s="6" t="s">
        <v>110</v>
      </c>
      <c r="C36" s="6" t="s">
        <v>97</v>
      </c>
      <c r="D36" s="15">
        <f t="shared" si="1"/>
        <v>803</v>
      </c>
      <c r="E36" s="16">
        <v>723.0</v>
      </c>
      <c r="F36" s="16">
        <f t="shared" si="2"/>
        <v>687</v>
      </c>
      <c r="G36" s="16">
        <f t="shared" si="3"/>
        <v>651</v>
      </c>
      <c r="H36" s="18" t="str">
        <f>HYPERLINK("http://ks116.ru/img/p/2/4/8/4/2484.jpg","http://ks116.ru/img/p/2/4/8/4/2484.jpg")</f>
        <v>http://ks116.ru/img/p/2/4/8/4/2484.jpg</v>
      </c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12">
        <v>56021.0</v>
      </c>
      <c r="B37" s="6" t="s">
        <v>114</v>
      </c>
      <c r="C37" s="6" t="s">
        <v>97</v>
      </c>
      <c r="D37" s="15">
        <f t="shared" si="1"/>
        <v>832</v>
      </c>
      <c r="E37" s="16">
        <v>749.0</v>
      </c>
      <c r="F37" s="16">
        <f t="shared" si="2"/>
        <v>712</v>
      </c>
      <c r="G37" s="16">
        <f t="shared" si="3"/>
        <v>674</v>
      </c>
      <c r="H37" s="18" t="str">
        <f>HYPERLINK("http://ks116.ru/img/p/2/4/9/1/2491.jpg","http://ks116.ru/img/p/2/4/9/1/2491.jpg")</f>
        <v>http://ks116.ru/img/p/2/4/9/1/2491.jpg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12">
        <v>56161.0</v>
      </c>
      <c r="B38" s="6" t="s">
        <v>115</v>
      </c>
      <c r="C38" s="6" t="s">
        <v>97</v>
      </c>
      <c r="D38" s="15">
        <f t="shared" si="1"/>
        <v>726</v>
      </c>
      <c r="E38" s="16">
        <v>653.0</v>
      </c>
      <c r="F38" s="16">
        <f t="shared" si="2"/>
        <v>620</v>
      </c>
      <c r="G38" s="16">
        <f t="shared" si="3"/>
        <v>588</v>
      </c>
      <c r="H38" s="18" t="str">
        <f>HYPERLINK("http://ks116.ru/img/p/2/4/9/8/2498.jpg","http://ks116.ru/img/p/2/4/9/8/2498.jpg")</f>
        <v>http://ks116.ru/img/p/2/4/9/8/2498.jpg</v>
      </c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12">
        <v>56061.0</v>
      </c>
      <c r="B39" s="6" t="s">
        <v>118</v>
      </c>
      <c r="C39" s="6" t="s">
        <v>97</v>
      </c>
      <c r="D39" s="15">
        <f t="shared" si="1"/>
        <v>754</v>
      </c>
      <c r="E39" s="16">
        <v>679.0</v>
      </c>
      <c r="F39" s="16">
        <f t="shared" si="2"/>
        <v>645</v>
      </c>
      <c r="G39" s="16">
        <f t="shared" si="3"/>
        <v>611</v>
      </c>
      <c r="H39" s="18" t="str">
        <f>HYPERLINK("http://ks116.ru/img/p/2/5/0/5/2505.jpg","http://ks116.ru/img/p/2/5/0/5/2505.jpg")</f>
        <v>http://ks116.ru/img/p/2/5/0/5/2505.jpg</v>
      </c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12">
        <v>56171.0</v>
      </c>
      <c r="B40" s="6" t="s">
        <v>121</v>
      </c>
      <c r="C40" s="6" t="s">
        <v>97</v>
      </c>
      <c r="D40" s="15">
        <f t="shared" si="1"/>
        <v>826</v>
      </c>
      <c r="E40" s="16">
        <v>743.0</v>
      </c>
      <c r="F40" s="16">
        <f t="shared" si="2"/>
        <v>706</v>
      </c>
      <c r="G40" s="16">
        <f t="shared" si="3"/>
        <v>669</v>
      </c>
      <c r="H40" s="18" t="str">
        <f>HYPERLINK("http://ks116.ru/img/p/2/5/1/2/2512.jpg","http://ks116.ru/img/p/2/5/1/2/2512.jpg")</f>
        <v>http://ks116.ru/img/p/2/5/1/2/2512.jpg</v>
      </c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12">
        <v>56071.0</v>
      </c>
      <c r="B41" s="6" t="s">
        <v>124</v>
      </c>
      <c r="C41" s="6" t="s">
        <v>97</v>
      </c>
      <c r="D41" s="15">
        <f t="shared" si="1"/>
        <v>847</v>
      </c>
      <c r="E41" s="16">
        <v>762.0</v>
      </c>
      <c r="F41" s="16">
        <f t="shared" si="2"/>
        <v>724</v>
      </c>
      <c r="G41" s="16">
        <f t="shared" si="3"/>
        <v>686</v>
      </c>
      <c r="H41" s="18" t="str">
        <f>HYPERLINK("http://ks116.ru/img/p/2/5/1/9/2519.jpg","http://ks116.ru/img/p/2/5/1/9/2519.jpg")</f>
        <v>http://ks116.ru/img/p/2/5/1/9/2519.jpg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12">
        <v>56181.0</v>
      </c>
      <c r="B42" s="6" t="s">
        <v>126</v>
      </c>
      <c r="C42" s="6" t="s">
        <v>97</v>
      </c>
      <c r="D42" s="15">
        <f t="shared" si="1"/>
        <v>692</v>
      </c>
      <c r="E42" s="16">
        <v>623.0</v>
      </c>
      <c r="F42" s="16">
        <f t="shared" si="2"/>
        <v>592</v>
      </c>
      <c r="G42" s="16">
        <f t="shared" si="3"/>
        <v>561</v>
      </c>
      <c r="H42" s="18" t="str">
        <f>HYPERLINK("http://ks116.ru/img/p/2/5/2/6/2526.jpg","http://ks116.ru/img/p/2/5/2/6/2526.jpg")</f>
        <v>http://ks116.ru/img/p/2/5/2/6/2526.jpg</v>
      </c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12">
        <v>56081.0</v>
      </c>
      <c r="B43" s="6" t="s">
        <v>129</v>
      </c>
      <c r="C43" s="6" t="s">
        <v>97</v>
      </c>
      <c r="D43" s="15">
        <f t="shared" si="1"/>
        <v>721</v>
      </c>
      <c r="E43" s="16">
        <v>649.0</v>
      </c>
      <c r="F43" s="16">
        <f t="shared" si="2"/>
        <v>617</v>
      </c>
      <c r="G43" s="16">
        <f t="shared" si="3"/>
        <v>584</v>
      </c>
      <c r="H43" s="18" t="str">
        <f>HYPERLINK("http://ks116.ru/img/p/2/5/3/3/2533.jpg","http://ks116.ru/img/p/2/5/3/3/2533.jpg")</f>
        <v>http://ks116.ru/img/p/2/5/3/3/2533.jpg</v>
      </c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12">
        <v>56191.0</v>
      </c>
      <c r="B44" s="6" t="s">
        <v>132</v>
      </c>
      <c r="C44" s="6" t="s">
        <v>97</v>
      </c>
      <c r="D44" s="15">
        <f t="shared" si="1"/>
        <v>803</v>
      </c>
      <c r="E44" s="16">
        <v>723.0</v>
      </c>
      <c r="F44" s="16">
        <f t="shared" si="2"/>
        <v>687</v>
      </c>
      <c r="G44" s="16">
        <f t="shared" si="3"/>
        <v>651</v>
      </c>
      <c r="H44" s="18" t="str">
        <f>HYPERLINK("http://ks116.ru/img/p/2/5/4/0/2540.jpg","http://ks116.ru/img/p/2/5/4/0/2540.jpg")</f>
        <v>http://ks116.ru/img/p/2/5/4/0/2540.jpg</v>
      </c>
      <c r="I44" s="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12">
        <v>56091.0</v>
      </c>
      <c r="B45" s="6" t="s">
        <v>135</v>
      </c>
      <c r="C45" s="6" t="s">
        <v>97</v>
      </c>
      <c r="D45" s="15">
        <f t="shared" si="1"/>
        <v>832</v>
      </c>
      <c r="E45" s="16">
        <v>749.0</v>
      </c>
      <c r="F45" s="16">
        <f t="shared" si="2"/>
        <v>712</v>
      </c>
      <c r="G45" s="16">
        <f t="shared" si="3"/>
        <v>674</v>
      </c>
      <c r="H45" s="18" t="str">
        <f>HYPERLINK("http://ks116.ru/img/p/2/5/4/7/2547.jpg","http://ks116.ru/img/p/2/5/4/7/2547.jpg")</f>
        <v>http://ks116.ru/img/p/2/5/4/7/2547.jpg</v>
      </c>
      <c r="I45" s="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12">
        <v>56103.0</v>
      </c>
      <c r="B46" s="6" t="s">
        <v>138</v>
      </c>
      <c r="C46" s="6" t="s">
        <v>97</v>
      </c>
      <c r="D46" s="15">
        <f t="shared" si="1"/>
        <v>803</v>
      </c>
      <c r="E46" s="16">
        <v>723.0</v>
      </c>
      <c r="F46" s="16">
        <f t="shared" si="2"/>
        <v>687</v>
      </c>
      <c r="G46" s="16">
        <f t="shared" si="3"/>
        <v>651</v>
      </c>
      <c r="H46" s="18" t="str">
        <f>HYPERLINK("http://ks116.ru/img/p/2/5/5/4/2554.jpg","http://ks116.ru/img/p/2/5/5/4/2554.jpg")</f>
        <v>http://ks116.ru/img/p/2/5/5/4/2554.jpg</v>
      </c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12">
        <v>56003.0</v>
      </c>
      <c r="B47" s="6" t="s">
        <v>141</v>
      </c>
      <c r="C47" s="6" t="s">
        <v>97</v>
      </c>
      <c r="D47" s="15">
        <f t="shared" si="1"/>
        <v>832</v>
      </c>
      <c r="E47" s="16">
        <v>749.0</v>
      </c>
      <c r="F47" s="16">
        <f t="shared" si="2"/>
        <v>712</v>
      </c>
      <c r="G47" s="16">
        <f t="shared" si="3"/>
        <v>674</v>
      </c>
      <c r="H47" s="18" t="str">
        <f>HYPERLINK("http://ks116.ru/img/p/2/5/6/2/2562.jpg","http://ks116.ru/img/p/2/5/6/2/2562.jpg")</f>
        <v>http://ks116.ru/img/p/2/5/6/2/2562.jpg</v>
      </c>
      <c r="I47" s="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12">
        <v>56113.0</v>
      </c>
      <c r="B48" s="6" t="s">
        <v>143</v>
      </c>
      <c r="C48" s="6" t="s">
        <v>97</v>
      </c>
      <c r="D48" s="15">
        <f t="shared" si="1"/>
        <v>692</v>
      </c>
      <c r="E48" s="16">
        <v>623.0</v>
      </c>
      <c r="F48" s="16">
        <f t="shared" si="2"/>
        <v>592</v>
      </c>
      <c r="G48" s="16">
        <f t="shared" si="3"/>
        <v>561</v>
      </c>
      <c r="H48" s="18" t="str">
        <f>HYPERLINK("http://ks116.ru/img/p/2/5/6/9/2569.jpg","http://ks116.ru/img/p/2/5/6/9/2569.jpg")</f>
        <v>http://ks116.ru/img/p/2/5/6/9/2569.jpg</v>
      </c>
      <c r="I48" s="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12">
        <v>56013.0</v>
      </c>
      <c r="B49" s="6" t="s">
        <v>145</v>
      </c>
      <c r="C49" s="6" t="s">
        <v>97</v>
      </c>
      <c r="D49" s="15">
        <f t="shared" si="1"/>
        <v>721</v>
      </c>
      <c r="E49" s="16">
        <v>649.0</v>
      </c>
      <c r="F49" s="16">
        <f t="shared" si="2"/>
        <v>617</v>
      </c>
      <c r="G49" s="16">
        <f t="shared" si="3"/>
        <v>584</v>
      </c>
      <c r="H49" s="18" t="str">
        <f>HYPERLINK("http://ks116.ru/img/p/2/5/7/6/2576.jpg","http://ks116.ru/img/p/2/5/7/6/2576.jpg")</f>
        <v>http://ks116.ru/img/p/2/5/7/6/2576.jpg</v>
      </c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12">
        <v>56123.0</v>
      </c>
      <c r="B50" s="6" t="s">
        <v>149</v>
      </c>
      <c r="C50" s="6" t="s">
        <v>97</v>
      </c>
      <c r="D50" s="15">
        <f t="shared" si="1"/>
        <v>803</v>
      </c>
      <c r="E50" s="16">
        <v>723.0</v>
      </c>
      <c r="F50" s="16">
        <f t="shared" si="2"/>
        <v>687</v>
      </c>
      <c r="G50" s="16">
        <f t="shared" si="3"/>
        <v>651</v>
      </c>
      <c r="H50" s="18" t="str">
        <f>HYPERLINK("http://ks116.ru/img/p/2/5/8/8/2588.jpg","http://ks116.ru/img/p/2/5/8/8/2588.jpg")</f>
        <v>http://ks116.ru/img/p/2/5/8/8/2588.jpg</v>
      </c>
      <c r="I50" s="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12">
        <v>56023.0</v>
      </c>
      <c r="B51" s="6" t="s">
        <v>151</v>
      </c>
      <c r="C51" s="6" t="s">
        <v>97</v>
      </c>
      <c r="D51" s="15">
        <f t="shared" si="1"/>
        <v>832</v>
      </c>
      <c r="E51" s="16">
        <v>749.0</v>
      </c>
      <c r="F51" s="16">
        <f t="shared" si="2"/>
        <v>712</v>
      </c>
      <c r="G51" s="16">
        <f t="shared" si="3"/>
        <v>674</v>
      </c>
      <c r="H51" s="18" t="str">
        <f>HYPERLINK("http://ks116.ru/img/p/2/5/9/5/2595.jpg","http://ks116.ru/img/p/2/5/9/5/2595.jpg")</f>
        <v>http://ks116.ru/img/p/2/5/9/5/2595.jpg</v>
      </c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12">
        <v>56163.0</v>
      </c>
      <c r="B52" s="6" t="s">
        <v>155</v>
      </c>
      <c r="C52" s="6" t="s">
        <v>97</v>
      </c>
      <c r="D52" s="15">
        <f t="shared" si="1"/>
        <v>726</v>
      </c>
      <c r="E52" s="16">
        <v>653.0</v>
      </c>
      <c r="F52" s="16">
        <f t="shared" si="2"/>
        <v>620</v>
      </c>
      <c r="G52" s="16">
        <f t="shared" si="3"/>
        <v>588</v>
      </c>
      <c r="H52" s="18" t="str">
        <f>HYPERLINK("http://ks116.ru/img/p/2/6/0/2/2602.jpg","http://ks116.ru/img/p/2/6/0/2/2602.jpg")</f>
        <v>http://ks116.ru/img/p/2/6/0/2/2602.jpg</v>
      </c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12">
        <v>56063.0</v>
      </c>
      <c r="B53" s="6" t="s">
        <v>157</v>
      </c>
      <c r="C53" s="6" t="s">
        <v>97</v>
      </c>
      <c r="D53" s="15">
        <f t="shared" si="1"/>
        <v>754</v>
      </c>
      <c r="E53" s="16">
        <v>679.0</v>
      </c>
      <c r="F53" s="16">
        <f t="shared" si="2"/>
        <v>645</v>
      </c>
      <c r="G53" s="16">
        <f t="shared" si="3"/>
        <v>611</v>
      </c>
      <c r="H53" s="18" t="str">
        <f>HYPERLINK("http://ks116.ru/img/p/2/6/0/9/2609.jpg","http://ks116.ru/img/p/2/6/0/9/2609.jpg")</f>
        <v>http://ks116.ru/img/p/2/6/0/9/2609.jpg</v>
      </c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12">
        <v>56173.0</v>
      </c>
      <c r="B54" s="6" t="s">
        <v>160</v>
      </c>
      <c r="C54" s="6" t="s">
        <v>97</v>
      </c>
      <c r="D54" s="15">
        <f t="shared" si="1"/>
        <v>826</v>
      </c>
      <c r="E54" s="16">
        <v>743.0</v>
      </c>
      <c r="F54" s="16">
        <f t="shared" si="2"/>
        <v>706</v>
      </c>
      <c r="G54" s="16">
        <f t="shared" si="3"/>
        <v>669</v>
      </c>
      <c r="H54" s="18" t="str">
        <f>HYPERLINK("http://ks116.ru/img/p/2/6/1/6/2616.jpg","http://ks116.ru/img/p/2/6/1/6/2616.jpg")</f>
        <v>http://ks116.ru/img/p/2/6/1/6/2616.jpg</v>
      </c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12">
        <v>56073.0</v>
      </c>
      <c r="B55" s="6" t="s">
        <v>162</v>
      </c>
      <c r="C55" s="6" t="s">
        <v>97</v>
      </c>
      <c r="D55" s="15">
        <f t="shared" si="1"/>
        <v>847</v>
      </c>
      <c r="E55" s="16">
        <v>762.0</v>
      </c>
      <c r="F55" s="16">
        <f t="shared" si="2"/>
        <v>724</v>
      </c>
      <c r="G55" s="16">
        <f t="shared" si="3"/>
        <v>686</v>
      </c>
      <c r="H55" s="18" t="str">
        <f>HYPERLINK("http://ks116.ru/img/p/2/6/2/3/2623.jpg","http://ks116.ru/img/p/2/6/2/3/2623.jpg")</f>
        <v>http://ks116.ru/img/p/2/6/2/3/2623.jpg</v>
      </c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12">
        <v>56183.0</v>
      </c>
      <c r="B56" s="6" t="s">
        <v>164</v>
      </c>
      <c r="C56" s="6" t="s">
        <v>97</v>
      </c>
      <c r="D56" s="15">
        <f t="shared" si="1"/>
        <v>692</v>
      </c>
      <c r="E56" s="16">
        <v>623.0</v>
      </c>
      <c r="F56" s="16">
        <f t="shared" si="2"/>
        <v>592</v>
      </c>
      <c r="G56" s="16">
        <f t="shared" si="3"/>
        <v>561</v>
      </c>
      <c r="H56" s="18" t="str">
        <f>HYPERLINK("http://ks116.ru/img/p/2/6/3/0/2630.jpg","http://ks116.ru/img/p/2/6/3/0/2630.jpg")</f>
        <v>http://ks116.ru/img/p/2/6/3/0/2630.jpg</v>
      </c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12">
        <v>56083.0</v>
      </c>
      <c r="B57" s="6" t="s">
        <v>168</v>
      </c>
      <c r="C57" s="6" t="s">
        <v>97</v>
      </c>
      <c r="D57" s="15">
        <f t="shared" si="1"/>
        <v>721</v>
      </c>
      <c r="E57" s="16">
        <v>649.0</v>
      </c>
      <c r="F57" s="16">
        <f t="shared" si="2"/>
        <v>617</v>
      </c>
      <c r="G57" s="16">
        <f t="shared" si="3"/>
        <v>584</v>
      </c>
      <c r="H57" s="18" t="str">
        <f>HYPERLINK("http://ks116.ru/img/p/2/6/3/7/2637.jpg","http://ks116.ru/img/p/2/6/3/7/2637.jpg")</f>
        <v>http://ks116.ru/img/p/2/6/3/7/2637.jpg</v>
      </c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12">
        <v>56193.0</v>
      </c>
      <c r="B58" s="6" t="s">
        <v>170</v>
      </c>
      <c r="C58" s="6" t="s">
        <v>97</v>
      </c>
      <c r="D58" s="15">
        <f t="shared" si="1"/>
        <v>803</v>
      </c>
      <c r="E58" s="16">
        <v>723.0</v>
      </c>
      <c r="F58" s="16">
        <f t="shared" si="2"/>
        <v>687</v>
      </c>
      <c r="G58" s="16">
        <f t="shared" si="3"/>
        <v>651</v>
      </c>
      <c r="H58" s="18" t="str">
        <f>HYPERLINK("http://ks116.ru/img/p/2/6/4/4/2644.jpg","http://ks116.ru/img/p/2/6/4/4/2644.jpg")</f>
        <v>http://ks116.ru/img/p/2/6/4/4/2644.jpg</v>
      </c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12">
        <v>56093.0</v>
      </c>
      <c r="B59" s="6" t="s">
        <v>173</v>
      </c>
      <c r="C59" s="6" t="s">
        <v>97</v>
      </c>
      <c r="D59" s="15">
        <f t="shared" si="1"/>
        <v>832</v>
      </c>
      <c r="E59" s="16">
        <v>749.0</v>
      </c>
      <c r="F59" s="16">
        <f t="shared" si="2"/>
        <v>712</v>
      </c>
      <c r="G59" s="16">
        <f t="shared" si="3"/>
        <v>674</v>
      </c>
      <c r="H59" s="18" t="str">
        <f>HYPERLINK("http://ks116.ru/img/p/2/6/5/1/2651.jpg","http://ks116.ru/img/p/2/6/5/1/2651.jpg")</f>
        <v>http://ks116.ru/img/p/2/6/5/1/2651.jpg</v>
      </c>
      <c r="I59" s="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12">
        <v>51105.0</v>
      </c>
      <c r="B60" s="6" t="s">
        <v>176</v>
      </c>
      <c r="C60" s="6" t="s">
        <v>177</v>
      </c>
      <c r="D60" s="15">
        <f t="shared" si="1"/>
        <v>1076</v>
      </c>
      <c r="E60" s="16">
        <v>968.0</v>
      </c>
      <c r="F60" s="16">
        <f t="shared" si="2"/>
        <v>920</v>
      </c>
      <c r="G60" s="16">
        <f t="shared" si="3"/>
        <v>871</v>
      </c>
      <c r="H60" s="18" t="str">
        <f>HYPERLINK("http://ks116.ru/img/p/2/8/5/6/2856.jpg","http://ks116.ru/img/p/2/8/5/6/2856.jpg")</f>
        <v>http://ks116.ru/img/p/2/8/5/6/2856.jpg</v>
      </c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12">
        <v>51005.0</v>
      </c>
      <c r="B61" s="6" t="s">
        <v>180</v>
      </c>
      <c r="C61" s="6" t="s">
        <v>177</v>
      </c>
      <c r="D61" s="15">
        <f t="shared" si="1"/>
        <v>1107</v>
      </c>
      <c r="E61" s="16">
        <v>996.0</v>
      </c>
      <c r="F61" s="16">
        <f t="shared" si="2"/>
        <v>946</v>
      </c>
      <c r="G61" s="16">
        <f t="shared" si="3"/>
        <v>896</v>
      </c>
      <c r="H61" s="18" t="str">
        <f>HYPERLINK("http://ks116.ru/img/p/2/8/6/4/2864.jpg","http://ks116.ru/img/p/2/8/6/4/2864.jpg")</f>
        <v>http://ks116.ru/img/p/2/8/6/4/2864.jpg</v>
      </c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12">
        <v>51125.0</v>
      </c>
      <c r="B62" s="6" t="s">
        <v>183</v>
      </c>
      <c r="C62" s="6" t="s">
        <v>177</v>
      </c>
      <c r="D62" s="15">
        <f t="shared" si="1"/>
        <v>1076</v>
      </c>
      <c r="E62" s="16">
        <v>968.0</v>
      </c>
      <c r="F62" s="16">
        <f t="shared" si="2"/>
        <v>920</v>
      </c>
      <c r="G62" s="16">
        <f t="shared" si="3"/>
        <v>871</v>
      </c>
      <c r="H62" s="18" t="str">
        <f>HYPERLINK("http://ks116.ru/img/p/2/8/7/1/2871.jpg","http://ks116.ru/img/p/2/8/7/1/2871.jpg")</f>
        <v>http://ks116.ru/img/p/2/8/7/1/2871.jpg</v>
      </c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12">
        <v>51025.0</v>
      </c>
      <c r="B63" s="6" t="s">
        <v>186</v>
      </c>
      <c r="C63" s="6" t="s">
        <v>177</v>
      </c>
      <c r="D63" s="15">
        <f t="shared" si="1"/>
        <v>1107</v>
      </c>
      <c r="E63" s="16">
        <v>996.0</v>
      </c>
      <c r="F63" s="16">
        <f t="shared" si="2"/>
        <v>946</v>
      </c>
      <c r="G63" s="16">
        <f t="shared" si="3"/>
        <v>896</v>
      </c>
      <c r="H63" s="18" t="str">
        <f>HYPERLINK("http://ks116.ru/img/p/2/8/7/8/2878.jpg","http://ks116.ru/img/p/2/8/7/8/2878.jpg")</f>
        <v>http://ks116.ru/img/p/2/8/7/8/2878.jpg</v>
      </c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12">
        <v>51175.0</v>
      </c>
      <c r="B64" s="6" t="s">
        <v>189</v>
      </c>
      <c r="C64" s="6" t="s">
        <v>177</v>
      </c>
      <c r="D64" s="15">
        <f t="shared" si="1"/>
        <v>1098</v>
      </c>
      <c r="E64" s="16">
        <v>988.0</v>
      </c>
      <c r="F64" s="16">
        <f t="shared" si="2"/>
        <v>939</v>
      </c>
      <c r="G64" s="16">
        <f t="shared" si="3"/>
        <v>889</v>
      </c>
      <c r="H64" s="18" t="str">
        <f>HYPERLINK("http://ks116.ru/img/p/2/8/8/5/2885.jpg","http://ks116.ru/img/p/2/8/8/5/2885.jpg")</f>
        <v>http://ks116.ru/img/p/2/8/8/5/2885.jpg</v>
      </c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12">
        <v>51075.0</v>
      </c>
      <c r="B65" s="6" t="s">
        <v>192</v>
      </c>
      <c r="C65" s="6" t="s">
        <v>177</v>
      </c>
      <c r="D65" s="15">
        <f t="shared" si="1"/>
        <v>1129</v>
      </c>
      <c r="E65" s="16">
        <v>1016.0</v>
      </c>
      <c r="F65" s="16">
        <f t="shared" si="2"/>
        <v>965</v>
      </c>
      <c r="G65" s="16">
        <f t="shared" si="3"/>
        <v>914</v>
      </c>
      <c r="H65" s="18" t="str">
        <f>HYPERLINK("http://ks116.ru/img/p/2/8/9/2/2892.jpg","http://ks116.ru/img/p/2/8/9/2/2892.jpg")</f>
        <v>http://ks116.ru/img/p/2/8/9/2/2892.jpg</v>
      </c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12">
        <v>51195.0</v>
      </c>
      <c r="B66" s="6" t="s">
        <v>195</v>
      </c>
      <c r="C66" s="6" t="s">
        <v>177</v>
      </c>
      <c r="D66" s="15">
        <f t="shared" si="1"/>
        <v>1076</v>
      </c>
      <c r="E66" s="16">
        <v>968.0</v>
      </c>
      <c r="F66" s="16">
        <f t="shared" si="2"/>
        <v>920</v>
      </c>
      <c r="G66" s="16">
        <f t="shared" si="3"/>
        <v>871</v>
      </c>
      <c r="H66" s="18" t="str">
        <f>HYPERLINK("http://ks116.ru/img/p/2/8/9/9/2899.jpg","http://ks116.ru/img/p/2/8/9/9/2899.jpg")</f>
        <v>http://ks116.ru/img/p/2/8/9/9/2899.jpg</v>
      </c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12">
        <v>51095.0</v>
      </c>
      <c r="B67" s="6" t="s">
        <v>199</v>
      </c>
      <c r="C67" s="6" t="s">
        <v>177</v>
      </c>
      <c r="D67" s="15">
        <f t="shared" si="1"/>
        <v>1107</v>
      </c>
      <c r="E67" s="16">
        <v>996.0</v>
      </c>
      <c r="F67" s="16">
        <f t="shared" si="2"/>
        <v>946</v>
      </c>
      <c r="G67" s="16">
        <f t="shared" si="3"/>
        <v>896</v>
      </c>
      <c r="H67" s="18" t="str">
        <f>HYPERLINK("http://ks116.ru/img/p/2/9/0/6/2906.jpg","http://ks116.ru/img/p/2/9/0/6/2906.jpg")</f>
        <v>http://ks116.ru/img/p/2/9/0/6/2906.jpg</v>
      </c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12">
        <v>51165.0</v>
      </c>
      <c r="B68" s="6" t="s">
        <v>202</v>
      </c>
      <c r="C68" s="6" t="s">
        <v>177</v>
      </c>
      <c r="D68" s="15">
        <f t="shared" si="1"/>
        <v>1039</v>
      </c>
      <c r="E68" s="16">
        <v>935.0</v>
      </c>
      <c r="F68" s="16">
        <f t="shared" si="2"/>
        <v>888</v>
      </c>
      <c r="G68" s="16">
        <f t="shared" si="3"/>
        <v>842</v>
      </c>
      <c r="H68" s="18" t="str">
        <f>HYPERLINK("http://ks116.ru/img/p/2/9/1/3/2913.jpg","http://ks116.ru/img/p/2/9/1/3/2913.jpg")</f>
        <v>http://ks116.ru/img/p/2/9/1/3/2913.jpg</v>
      </c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12">
        <v>51065.0</v>
      </c>
      <c r="B69" s="6" t="s">
        <v>205</v>
      </c>
      <c r="C69" s="6" t="s">
        <v>177</v>
      </c>
      <c r="D69" s="15">
        <f t="shared" si="1"/>
        <v>1070</v>
      </c>
      <c r="E69" s="16">
        <v>963.0</v>
      </c>
      <c r="F69" s="16">
        <f t="shared" si="2"/>
        <v>915</v>
      </c>
      <c r="G69" s="16">
        <f t="shared" si="3"/>
        <v>867</v>
      </c>
      <c r="H69" s="18" t="str">
        <f>HYPERLINK("http://ks116.ru/img/p/2/9/2/0/2920.jpg","http://ks116.ru/img/p/2/9/2/0/2920.jpg")</f>
        <v>http://ks116.ru/img/p/2/9/2/0/2920.jpg</v>
      </c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12">
        <v>51115.0</v>
      </c>
      <c r="B70" s="6" t="s">
        <v>208</v>
      </c>
      <c r="C70" s="6" t="s">
        <v>177</v>
      </c>
      <c r="D70" s="15">
        <f t="shared" si="1"/>
        <v>1013</v>
      </c>
      <c r="E70" s="16">
        <v>912.0</v>
      </c>
      <c r="F70" s="16">
        <f t="shared" si="2"/>
        <v>866</v>
      </c>
      <c r="G70" s="16">
        <f t="shared" si="3"/>
        <v>821</v>
      </c>
      <c r="H70" s="18" t="str">
        <f>HYPERLINK("http://ks116.ru/img/p/2/9/2/3/2923.jpg","http://ks116.ru/img/p/2/9/2/3/2923.jpg")</f>
        <v>http://ks116.ru/img/p/2/9/2/3/2923.jpg</v>
      </c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12">
        <v>51015.0</v>
      </c>
      <c r="B71" s="6" t="s">
        <v>212</v>
      </c>
      <c r="C71" s="6" t="s">
        <v>177</v>
      </c>
      <c r="D71" s="15">
        <f t="shared" si="1"/>
        <v>1044</v>
      </c>
      <c r="E71" s="16">
        <v>940.0</v>
      </c>
      <c r="F71" s="16">
        <f t="shared" si="2"/>
        <v>893</v>
      </c>
      <c r="G71" s="16">
        <f t="shared" si="3"/>
        <v>846</v>
      </c>
      <c r="H71" s="18" t="str">
        <f>HYPERLINK("http://ks116.ru/img/p/2/9/2/9/2929.jpg","http://ks116.ru/img/p/2/9/2/9/2929.jpg")</f>
        <v>http://ks116.ru/img/p/2/9/2/9/2929.jpg</v>
      </c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12">
        <v>51185.0</v>
      </c>
      <c r="B72" s="6" t="s">
        <v>215</v>
      </c>
      <c r="C72" s="6" t="s">
        <v>177</v>
      </c>
      <c r="D72" s="15">
        <f t="shared" si="1"/>
        <v>1013</v>
      </c>
      <c r="E72" s="16">
        <v>912.0</v>
      </c>
      <c r="F72" s="16">
        <f t="shared" si="2"/>
        <v>866</v>
      </c>
      <c r="G72" s="16">
        <f t="shared" si="3"/>
        <v>821</v>
      </c>
      <c r="H72" s="18" t="str">
        <f>HYPERLINK("http://ks116.ru/img/p/2/9/3/4/2934.jpg","http://ks116.ru/img/p/2/9/3/4/2934.jpg")</f>
        <v>http://ks116.ru/img/p/2/9/3/4/2934.jpg</v>
      </c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12">
        <v>51085.0</v>
      </c>
      <c r="B73" s="6" t="s">
        <v>219</v>
      </c>
      <c r="C73" s="6" t="s">
        <v>177</v>
      </c>
      <c r="D73" s="15">
        <f t="shared" si="1"/>
        <v>1044</v>
      </c>
      <c r="E73" s="16">
        <v>940.0</v>
      </c>
      <c r="F73" s="16">
        <f t="shared" si="2"/>
        <v>893</v>
      </c>
      <c r="G73" s="16">
        <f t="shared" si="3"/>
        <v>846</v>
      </c>
      <c r="H73" s="18" t="str">
        <f>HYPERLINK("http://ks116.ru/img/p/2/9/3/9/2939.jpg","http://ks116.ru/img/p/2/9/3/9/2939.jpg")</f>
        <v>http://ks116.ru/img/p/2/9/3/9/2939.jpg</v>
      </c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12">
        <v>51107.0</v>
      </c>
      <c r="B74" s="6" t="s">
        <v>222</v>
      </c>
      <c r="C74" s="6" t="s">
        <v>177</v>
      </c>
      <c r="D74" s="15">
        <f t="shared" si="1"/>
        <v>1076</v>
      </c>
      <c r="E74" s="16">
        <v>968.0</v>
      </c>
      <c r="F74" s="16">
        <f t="shared" si="2"/>
        <v>920</v>
      </c>
      <c r="G74" s="16">
        <f t="shared" si="3"/>
        <v>871</v>
      </c>
      <c r="H74" s="18" t="str">
        <f>HYPERLINK("http://ks116.ru/img/p/3/0/4/9/3049.jpg","http://ks116.ru/img/p/3/0/4/9/3049.jpg")</f>
        <v>http://ks116.ru/img/p/3/0/4/9/3049.jpg</v>
      </c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12">
        <v>51007.0</v>
      </c>
      <c r="B75" s="6" t="s">
        <v>225</v>
      </c>
      <c r="C75" s="6" t="s">
        <v>177</v>
      </c>
      <c r="D75" s="15">
        <f t="shared" si="1"/>
        <v>1107</v>
      </c>
      <c r="E75" s="16">
        <v>996.0</v>
      </c>
      <c r="F75" s="16">
        <f t="shared" si="2"/>
        <v>946</v>
      </c>
      <c r="G75" s="16">
        <f t="shared" si="3"/>
        <v>896</v>
      </c>
      <c r="H75" s="18" t="str">
        <f>HYPERLINK("http://ks116.ru/img/p/3/0/5/6/3056.jpg","http://ks116.ru/img/p/3/0/5/6/3056.jpg")</f>
        <v>http://ks116.ru/img/p/3/0/5/6/3056.jpg</v>
      </c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12">
        <v>51127.0</v>
      </c>
      <c r="B76" s="6" t="s">
        <v>228</v>
      </c>
      <c r="C76" s="6" t="s">
        <v>177</v>
      </c>
      <c r="D76" s="15">
        <f t="shared" si="1"/>
        <v>1076</v>
      </c>
      <c r="E76" s="16">
        <v>968.0</v>
      </c>
      <c r="F76" s="16">
        <f t="shared" si="2"/>
        <v>920</v>
      </c>
      <c r="G76" s="16">
        <f t="shared" si="3"/>
        <v>871</v>
      </c>
      <c r="H76" s="18" t="str">
        <f>HYPERLINK("http://ks116.ru/img/p/3/0/6/3/3063.jpg","http://ks116.ru/img/p/3/0/6/3/3063.jpg")</f>
        <v>http://ks116.ru/img/p/3/0/6/3/3063.jpg</v>
      </c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12">
        <v>51027.0</v>
      </c>
      <c r="B77" s="6" t="s">
        <v>231</v>
      </c>
      <c r="C77" s="6" t="s">
        <v>177</v>
      </c>
      <c r="D77" s="15">
        <f t="shared" si="1"/>
        <v>1107</v>
      </c>
      <c r="E77" s="16">
        <v>996.0</v>
      </c>
      <c r="F77" s="16">
        <f t="shared" si="2"/>
        <v>946</v>
      </c>
      <c r="G77" s="16">
        <f t="shared" si="3"/>
        <v>896</v>
      </c>
      <c r="H77" s="18" t="str">
        <f>HYPERLINK("http://ks116.ru/img/p/3/0/7/0/3070.jpg","http://ks116.ru/img/p/3/0/7/0/3070.jpg")</f>
        <v>http://ks116.ru/img/p/3/0/7/0/3070.jpg</v>
      </c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12">
        <v>51177.0</v>
      </c>
      <c r="B78" s="6" t="s">
        <v>234</v>
      </c>
      <c r="C78" s="6" t="s">
        <v>177</v>
      </c>
      <c r="D78" s="15">
        <f t="shared" si="1"/>
        <v>1098</v>
      </c>
      <c r="E78" s="16">
        <v>988.0</v>
      </c>
      <c r="F78" s="16">
        <f t="shared" si="2"/>
        <v>939</v>
      </c>
      <c r="G78" s="16">
        <f t="shared" si="3"/>
        <v>889</v>
      </c>
      <c r="H78" s="18" t="str">
        <f>HYPERLINK("http://ks116.ru/img/p/3/0/7/7/3077.jpg","http://ks116.ru/img/p/3/0/7/7/3077.jpg")</f>
        <v>http://ks116.ru/img/p/3/0/7/7/3077.jpg</v>
      </c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12">
        <v>51077.0</v>
      </c>
      <c r="B79" s="6" t="s">
        <v>236</v>
      </c>
      <c r="C79" s="6" t="s">
        <v>177</v>
      </c>
      <c r="D79" s="15">
        <f t="shared" si="1"/>
        <v>1129</v>
      </c>
      <c r="E79" s="16">
        <v>1016.0</v>
      </c>
      <c r="F79" s="16">
        <f t="shared" si="2"/>
        <v>965</v>
      </c>
      <c r="G79" s="16">
        <f t="shared" si="3"/>
        <v>914</v>
      </c>
      <c r="H79" s="18" t="str">
        <f>HYPERLINK("http://ks116.ru/img/p/3/1/0/8/3108.jpg","http://ks116.ru/img/p/3/1/0/8/3108.jpg")</f>
        <v>http://ks116.ru/img/p/3/1/0/8/3108.jpg</v>
      </c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12">
        <v>51197.0</v>
      </c>
      <c r="B80" s="6" t="s">
        <v>239</v>
      </c>
      <c r="C80" s="6" t="s">
        <v>177</v>
      </c>
      <c r="D80" s="15">
        <f t="shared" si="1"/>
        <v>1076</v>
      </c>
      <c r="E80" s="16">
        <v>968.0</v>
      </c>
      <c r="F80" s="16">
        <f t="shared" si="2"/>
        <v>920</v>
      </c>
      <c r="G80" s="16">
        <f t="shared" si="3"/>
        <v>871</v>
      </c>
      <c r="H80" s="18" t="str">
        <f>HYPERLINK("http://ks116.ru/img/p/3/1/1/0/3110.jpg","http://ks116.ru/img/p/3/1/1/0/3110.jpg")</f>
        <v>http://ks116.ru/img/p/3/1/1/0/3110.jpg</v>
      </c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12">
        <v>51097.0</v>
      </c>
      <c r="B81" s="6" t="s">
        <v>242</v>
      </c>
      <c r="C81" s="6" t="s">
        <v>177</v>
      </c>
      <c r="D81" s="15">
        <f t="shared" si="1"/>
        <v>1107</v>
      </c>
      <c r="E81" s="16">
        <v>996.0</v>
      </c>
      <c r="F81" s="16">
        <f t="shared" si="2"/>
        <v>946</v>
      </c>
      <c r="G81" s="16">
        <f t="shared" si="3"/>
        <v>896</v>
      </c>
      <c r="H81" s="18" t="str">
        <f>HYPERLINK("http://ks116.ru/img/p/3/1/1/2/3112.jpg","http://ks116.ru/img/p/3/1/1/2/3112.jpg")</f>
        <v>http://ks116.ru/img/p/3/1/1/2/3112.jpg</v>
      </c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12">
        <v>51167.0</v>
      </c>
      <c r="B82" s="6" t="s">
        <v>245</v>
      </c>
      <c r="C82" s="6" t="s">
        <v>177</v>
      </c>
      <c r="D82" s="15">
        <f t="shared" si="1"/>
        <v>1039</v>
      </c>
      <c r="E82" s="16">
        <v>935.0</v>
      </c>
      <c r="F82" s="16">
        <f t="shared" si="2"/>
        <v>888</v>
      </c>
      <c r="G82" s="16">
        <f t="shared" si="3"/>
        <v>842</v>
      </c>
      <c r="H82" s="18" t="str">
        <f>HYPERLINK("http://ks116.ru/img/p/3/1/1/4/3114.jpg","http://ks116.ru/img/p/3/1/1/4/3114.jpg")</f>
        <v>http://ks116.ru/img/p/3/1/1/4/3114.jpg</v>
      </c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12">
        <v>51067.0</v>
      </c>
      <c r="B83" s="6" t="s">
        <v>248</v>
      </c>
      <c r="C83" s="6" t="s">
        <v>177</v>
      </c>
      <c r="D83" s="15">
        <f t="shared" si="1"/>
        <v>1070</v>
      </c>
      <c r="E83" s="16">
        <v>963.0</v>
      </c>
      <c r="F83" s="16">
        <f t="shared" si="2"/>
        <v>915</v>
      </c>
      <c r="G83" s="16">
        <f t="shared" si="3"/>
        <v>867</v>
      </c>
      <c r="H83" s="18" t="str">
        <f>HYPERLINK("http://ks116.ru/img/p/3/1/1/6/3116.jpg","http://ks116.ru/img/p/3/1/1/6/3116.jpg")</f>
        <v>http://ks116.ru/img/p/3/1/1/6/3116.jpg</v>
      </c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12">
        <v>51117.0</v>
      </c>
      <c r="B84" s="6" t="s">
        <v>251</v>
      </c>
      <c r="C84" s="6" t="s">
        <v>177</v>
      </c>
      <c r="D84" s="15">
        <f t="shared" si="1"/>
        <v>1013</v>
      </c>
      <c r="E84" s="16">
        <v>912.0</v>
      </c>
      <c r="F84" s="16">
        <f t="shared" si="2"/>
        <v>866</v>
      </c>
      <c r="G84" s="16">
        <f t="shared" si="3"/>
        <v>821</v>
      </c>
      <c r="H84" s="18" t="str">
        <f>HYPERLINK("http://ks116.ru/img/p/3/1/0/5/3105.jpg","http://ks116.ru/img/p/3/1/0/5/3105.jpg")</f>
        <v>http://ks116.ru/img/p/3/1/0/5/3105.jpg</v>
      </c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12">
        <v>51017.0</v>
      </c>
      <c r="B85" s="6" t="s">
        <v>255</v>
      </c>
      <c r="C85" s="6" t="s">
        <v>177</v>
      </c>
      <c r="D85" s="15">
        <f t="shared" si="1"/>
        <v>1044</v>
      </c>
      <c r="E85" s="16">
        <v>940.0</v>
      </c>
      <c r="F85" s="16">
        <f t="shared" si="2"/>
        <v>893</v>
      </c>
      <c r="G85" s="16">
        <f t="shared" si="3"/>
        <v>846</v>
      </c>
      <c r="H85" s="18" t="str">
        <f>HYPERLINK("http://ks116.ru/img/p/3/1/1/9/3119.jpg","http://ks116.ru/img/p/3/1/1/9/3119.jpg")</f>
        <v>http://ks116.ru/img/p/3/1/1/9/3119.jpg</v>
      </c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12">
        <v>51187.0</v>
      </c>
      <c r="B86" s="6" t="s">
        <v>258</v>
      </c>
      <c r="C86" s="6" t="s">
        <v>177</v>
      </c>
      <c r="D86" s="15">
        <f t="shared" si="1"/>
        <v>1013</v>
      </c>
      <c r="E86" s="16">
        <v>912.0</v>
      </c>
      <c r="F86" s="16">
        <f t="shared" si="2"/>
        <v>866</v>
      </c>
      <c r="G86" s="16">
        <f t="shared" si="3"/>
        <v>821</v>
      </c>
      <c r="H86" s="18" t="str">
        <f>HYPERLINK("http://ks116.ru/img/p/3/1/2/4/3124.jpg","http://ks116.ru/img/p/3/1/2/4/3124.jpg")</f>
        <v>http://ks116.ru/img/p/3/1/2/4/3124.jpg</v>
      </c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12">
        <v>51087.0</v>
      </c>
      <c r="B87" s="6" t="s">
        <v>262</v>
      </c>
      <c r="C87" s="6" t="s">
        <v>177</v>
      </c>
      <c r="D87" s="15">
        <f t="shared" si="1"/>
        <v>1044</v>
      </c>
      <c r="E87" s="16">
        <v>940.0</v>
      </c>
      <c r="F87" s="16">
        <f t="shared" si="2"/>
        <v>893</v>
      </c>
      <c r="G87" s="16">
        <f t="shared" si="3"/>
        <v>846</v>
      </c>
      <c r="H87" s="18" t="str">
        <f>HYPERLINK("http://ks116.ru/img/p/3/1/2/7/3127.jpg","http://ks116.ru/img/p/3/1/2/7/3127.jpg")</f>
        <v>http://ks116.ru/img/p/3/1/2/7/3127.jpg</v>
      </c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12">
        <v>51109.0</v>
      </c>
      <c r="B88" s="6" t="s">
        <v>265</v>
      </c>
      <c r="C88" s="6" t="s">
        <v>177</v>
      </c>
      <c r="D88" s="15">
        <f t="shared" si="1"/>
        <v>1027</v>
      </c>
      <c r="E88" s="16">
        <v>924.0</v>
      </c>
      <c r="F88" s="16">
        <f t="shared" si="2"/>
        <v>878</v>
      </c>
      <c r="G88" s="16">
        <f t="shared" si="3"/>
        <v>832</v>
      </c>
      <c r="H88" s="18" t="str">
        <f>HYPERLINK("http://ks116.ru/img/p/3/2/0/0/3200.jpg","http://ks116.ru/img/p/3/2/0/0/3200.jpg")</f>
        <v>http://ks116.ru/img/p/3/2/0/0/3200.jpg</v>
      </c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12">
        <v>51009.0</v>
      </c>
      <c r="B89" s="6" t="s">
        <v>268</v>
      </c>
      <c r="C89" s="6" t="s">
        <v>177</v>
      </c>
      <c r="D89" s="15">
        <f t="shared" si="1"/>
        <v>1058</v>
      </c>
      <c r="E89" s="16">
        <v>952.0</v>
      </c>
      <c r="F89" s="16">
        <f t="shared" si="2"/>
        <v>904</v>
      </c>
      <c r="G89" s="16">
        <f t="shared" si="3"/>
        <v>857</v>
      </c>
      <c r="H89" s="18" t="str">
        <f>HYPERLINK("http://ks116.ru/img/p/3/2/0/2/3202.jpg","http://ks116.ru/img/p/3/2/0/2/3202.jpg")</f>
        <v>http://ks116.ru/img/p/3/2/0/2/3202.jpg</v>
      </c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12">
        <v>51129.0</v>
      </c>
      <c r="B90" s="6" t="s">
        <v>271</v>
      </c>
      <c r="C90" s="6" t="s">
        <v>177</v>
      </c>
      <c r="D90" s="15">
        <f t="shared" si="1"/>
        <v>1027</v>
      </c>
      <c r="E90" s="16">
        <v>924.0</v>
      </c>
      <c r="F90" s="16">
        <f t="shared" si="2"/>
        <v>878</v>
      </c>
      <c r="G90" s="16">
        <f t="shared" si="3"/>
        <v>832</v>
      </c>
      <c r="H90" s="18" t="str">
        <f>HYPERLINK("http://ks116.ru/img/p/3/2/0/4/3204.jpg","http://ks116.ru/img/p/3/2/0/4/3204.jpg")</f>
        <v>http://ks116.ru/img/p/3/2/0/4/3204.jpg</v>
      </c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12">
        <v>51029.0</v>
      </c>
      <c r="B91" s="6" t="s">
        <v>274</v>
      </c>
      <c r="C91" s="6" t="s">
        <v>177</v>
      </c>
      <c r="D91" s="15">
        <f t="shared" si="1"/>
        <v>1067</v>
      </c>
      <c r="E91" s="16">
        <v>960.0</v>
      </c>
      <c r="F91" s="16">
        <f t="shared" si="2"/>
        <v>912</v>
      </c>
      <c r="G91" s="16">
        <f t="shared" si="3"/>
        <v>864</v>
      </c>
      <c r="H91" s="18" t="str">
        <f>HYPERLINK("http://ks116.ru/img/p/3/2/0/6/3206.jpg","http://ks116.ru/img/p/3/2/0/6/3206.jpg")</f>
        <v>http://ks116.ru/img/p/3/2/0/6/3206.jpg</v>
      </c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12">
        <v>51179.0</v>
      </c>
      <c r="B92" s="6" t="s">
        <v>277</v>
      </c>
      <c r="C92" s="6" t="s">
        <v>177</v>
      </c>
      <c r="D92" s="15">
        <f t="shared" si="1"/>
        <v>1049</v>
      </c>
      <c r="E92" s="16">
        <v>944.0</v>
      </c>
      <c r="F92" s="16">
        <f t="shared" si="2"/>
        <v>897</v>
      </c>
      <c r="G92" s="16">
        <f t="shared" si="3"/>
        <v>850</v>
      </c>
      <c r="H92" s="18" t="str">
        <f>HYPERLINK("http://ks116.ru/img/p/3/2/0/8/3208.jpg","http://ks116.ru/img/p/3/2/0/8/3208.jpg")</f>
        <v>http://ks116.ru/img/p/3/2/0/8/3208.jpg</v>
      </c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12">
        <v>51079.0</v>
      </c>
      <c r="B93" s="6" t="s">
        <v>281</v>
      </c>
      <c r="C93" s="6" t="s">
        <v>177</v>
      </c>
      <c r="D93" s="15">
        <f t="shared" si="1"/>
        <v>1080</v>
      </c>
      <c r="E93" s="16">
        <v>972.0</v>
      </c>
      <c r="F93" s="16">
        <f t="shared" si="2"/>
        <v>923</v>
      </c>
      <c r="G93" s="16">
        <f t="shared" si="3"/>
        <v>875</v>
      </c>
      <c r="H93" s="18" t="str">
        <f>HYPERLINK("http://ks116.ru/img/p/3/2/1/0/3210.jpg","http://ks116.ru/img/p/3/2/1/0/3210.jpg")</f>
        <v>http://ks116.ru/img/p/3/2/1/0/3210.jpg</v>
      </c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12">
        <v>51199.0</v>
      </c>
      <c r="B94" s="6" t="s">
        <v>283</v>
      </c>
      <c r="C94" s="6" t="s">
        <v>177</v>
      </c>
      <c r="D94" s="15">
        <f t="shared" si="1"/>
        <v>1027</v>
      </c>
      <c r="E94" s="16">
        <v>924.0</v>
      </c>
      <c r="F94" s="16">
        <f t="shared" si="2"/>
        <v>878</v>
      </c>
      <c r="G94" s="16">
        <f t="shared" si="3"/>
        <v>832</v>
      </c>
      <c r="H94" s="18" t="str">
        <f>HYPERLINK("http://ks116.ru/img/p/3/2/1/2/3212.jpg","http://ks116.ru/img/p/3/2/1/2/3212.jpg")</f>
        <v>http://ks116.ru/img/p/3/2/1/2/3212.jpg</v>
      </c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12">
        <v>51099.0</v>
      </c>
      <c r="B95" s="6" t="s">
        <v>287</v>
      </c>
      <c r="C95" s="6" t="s">
        <v>177</v>
      </c>
      <c r="D95" s="15">
        <f t="shared" si="1"/>
        <v>1067</v>
      </c>
      <c r="E95" s="16">
        <v>960.0</v>
      </c>
      <c r="F95" s="16">
        <f t="shared" si="2"/>
        <v>912</v>
      </c>
      <c r="G95" s="16">
        <f t="shared" si="3"/>
        <v>864</v>
      </c>
      <c r="H95" s="18" t="str">
        <f>HYPERLINK("http://ks116.ru/img/p/3/2/1/4/3214.jpg","http://ks116.ru/img/p/3/2/1/4/3214.jpg")</f>
        <v>http://ks116.ru/img/p/3/2/1/4/3214.jpg</v>
      </c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12">
        <v>51169.0</v>
      </c>
      <c r="B96" s="6" t="s">
        <v>290</v>
      </c>
      <c r="C96" s="6" t="s">
        <v>177</v>
      </c>
      <c r="D96" s="15">
        <f t="shared" si="1"/>
        <v>994</v>
      </c>
      <c r="E96" s="16">
        <v>895.0</v>
      </c>
      <c r="F96" s="16">
        <f t="shared" si="2"/>
        <v>850</v>
      </c>
      <c r="G96" s="16">
        <f t="shared" si="3"/>
        <v>806</v>
      </c>
      <c r="H96" s="18" t="str">
        <f>HYPERLINK("http://ks116.ru/img/p/3/2/1/6/3216.jpg","http://ks116.ru/img/p/3/2/1/6/3216.jpg")</f>
        <v>http://ks116.ru/img/p/3/2/1/6/3216.jpg</v>
      </c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12">
        <v>51069.0</v>
      </c>
      <c r="B97" s="6" t="s">
        <v>293</v>
      </c>
      <c r="C97" s="6" t="s">
        <v>177</v>
      </c>
      <c r="D97" s="15">
        <f t="shared" si="1"/>
        <v>1026</v>
      </c>
      <c r="E97" s="16">
        <v>923.0</v>
      </c>
      <c r="F97" s="16">
        <f t="shared" si="2"/>
        <v>877</v>
      </c>
      <c r="G97" s="16">
        <f t="shared" si="3"/>
        <v>831</v>
      </c>
      <c r="H97" s="18" t="str">
        <f>HYPERLINK("http://ks116.ru/img/p/3/2/1/8/3218.jpg","http://ks116.ru/img/p/3/2/1/8/3218.jpg")</f>
        <v>http://ks116.ru/img/p/3/2/1/8/3218.jpg</v>
      </c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12">
        <v>51119.0</v>
      </c>
      <c r="B98" s="6" t="s">
        <v>296</v>
      </c>
      <c r="C98" s="6" t="s">
        <v>177</v>
      </c>
      <c r="D98" s="15">
        <f t="shared" si="1"/>
        <v>961</v>
      </c>
      <c r="E98" s="16">
        <v>865.0</v>
      </c>
      <c r="F98" s="16">
        <f t="shared" si="2"/>
        <v>822</v>
      </c>
      <c r="G98" s="16">
        <f t="shared" si="3"/>
        <v>779</v>
      </c>
      <c r="H98" s="18" t="str">
        <f>HYPERLINK("http://ks116.ru/img/p/3/1/8/5/3185.jpg","http://ks116.ru/img/p/3/1/8/5/3185.jpg")</f>
        <v>http://ks116.ru/img/p/3/1/8/5/3185.jpg</v>
      </c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12">
        <v>51019.0</v>
      </c>
      <c r="B99" s="6" t="s">
        <v>299</v>
      </c>
      <c r="C99" s="6" t="s">
        <v>177</v>
      </c>
      <c r="D99" s="15">
        <f t="shared" si="1"/>
        <v>992</v>
      </c>
      <c r="E99" s="16">
        <v>893.0</v>
      </c>
      <c r="F99" s="16">
        <f t="shared" si="2"/>
        <v>848</v>
      </c>
      <c r="G99" s="16">
        <f t="shared" si="3"/>
        <v>804</v>
      </c>
      <c r="H99" s="18" t="str">
        <f>HYPERLINK("http://ks116.ru/img/p/3/1/8/8/3188.jpg","http://ks116.ru/img/p/3/1/8/8/3188.jpg")</f>
        <v>http://ks116.ru/img/p/3/1/8/8/3188.jpg</v>
      </c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12">
        <v>51189.0</v>
      </c>
      <c r="B100" s="6" t="s">
        <v>303</v>
      </c>
      <c r="C100" s="6" t="s">
        <v>177</v>
      </c>
      <c r="D100" s="15">
        <f t="shared" si="1"/>
        <v>961</v>
      </c>
      <c r="E100" s="16">
        <v>865.0</v>
      </c>
      <c r="F100" s="16">
        <f t="shared" si="2"/>
        <v>822</v>
      </c>
      <c r="G100" s="16">
        <f t="shared" si="3"/>
        <v>779</v>
      </c>
      <c r="H100" s="18" t="str">
        <f>HYPERLINK("http://ks116.ru/img/p/3/1/9/3/3193.jpg","http://ks116.ru/img/p/3/1/9/3/3193.jpg")</f>
        <v>http://ks116.ru/img/p/3/1/9/3/3193.jpg</v>
      </c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12">
        <v>51089.0</v>
      </c>
      <c r="B101" s="6" t="s">
        <v>306</v>
      </c>
      <c r="C101" s="6" t="s">
        <v>177</v>
      </c>
      <c r="D101" s="15">
        <f t="shared" si="1"/>
        <v>992</v>
      </c>
      <c r="E101" s="16">
        <v>893.0</v>
      </c>
      <c r="F101" s="16">
        <f t="shared" si="2"/>
        <v>848</v>
      </c>
      <c r="G101" s="16">
        <f t="shared" si="3"/>
        <v>804</v>
      </c>
      <c r="H101" s="18" t="str">
        <f>HYPERLINK("http://ks116.ru/img/p/3/1/9/6/3196.jpg","http://ks116.ru/img/p/3/1/9/6/3196.jpg")</f>
        <v>http://ks116.ru/img/p/3/1/9/6/3196.jpg</v>
      </c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12">
        <v>911011.0</v>
      </c>
      <c r="B102" s="6" t="s">
        <v>309</v>
      </c>
      <c r="C102" s="6" t="s">
        <v>310</v>
      </c>
      <c r="D102" s="15">
        <f t="shared" si="1"/>
        <v>1101</v>
      </c>
      <c r="E102" s="16">
        <v>991.0</v>
      </c>
      <c r="F102" s="16">
        <f t="shared" si="2"/>
        <v>941</v>
      </c>
      <c r="G102" s="16">
        <f t="shared" si="3"/>
        <v>892</v>
      </c>
      <c r="H102" s="18" t="str">
        <f>HYPERLINK("http://ks116.ru/img/p/3/4/1/0/3410.jpg","http://ks116.ru/img/p/3/4/1/0/3410.jpg")</f>
        <v>http://ks116.ru/img/p/3/4/1/0/3410.jpg</v>
      </c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12">
        <v>910011.0</v>
      </c>
      <c r="B103" s="6" t="s">
        <v>313</v>
      </c>
      <c r="C103" s="6" t="s">
        <v>310</v>
      </c>
      <c r="D103" s="15">
        <f t="shared" si="1"/>
        <v>1132</v>
      </c>
      <c r="E103" s="16">
        <v>1019.0</v>
      </c>
      <c r="F103" s="16">
        <f t="shared" si="2"/>
        <v>968</v>
      </c>
      <c r="G103" s="16">
        <f t="shared" si="3"/>
        <v>917</v>
      </c>
      <c r="H103" s="18" t="str">
        <f>HYPERLINK("http://ks116.ru/img/p/3/4/2/0/3420.jpg","http://ks116.ru/img/p/3/4/2/0/3420.jpg")</f>
        <v>http://ks116.ru/img/p/3/4/2/0/3420.jpg</v>
      </c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12">
        <v>911111.0</v>
      </c>
      <c r="B104" s="6" t="s">
        <v>315</v>
      </c>
      <c r="C104" s="6" t="s">
        <v>310</v>
      </c>
      <c r="D104" s="15">
        <f t="shared" si="1"/>
        <v>1040</v>
      </c>
      <c r="E104" s="16">
        <v>936.0</v>
      </c>
      <c r="F104" s="16">
        <f t="shared" si="2"/>
        <v>889</v>
      </c>
      <c r="G104" s="16">
        <f t="shared" si="3"/>
        <v>842</v>
      </c>
      <c r="H104" s="18" t="str">
        <f>HYPERLINK("http://ks116.ru/img/p/3/4/2/8/3428.jpg","http://ks116.ru/img/p/3/4/2/8/3428.jpg")</f>
        <v>http://ks116.ru/img/p/3/4/2/8/3428.jpg</v>
      </c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12">
        <v>910111.0</v>
      </c>
      <c r="B105" s="6" t="s">
        <v>317</v>
      </c>
      <c r="C105" s="6" t="s">
        <v>310</v>
      </c>
      <c r="D105" s="15">
        <f t="shared" si="1"/>
        <v>1071</v>
      </c>
      <c r="E105" s="16">
        <v>964.0</v>
      </c>
      <c r="F105" s="16">
        <f t="shared" si="2"/>
        <v>916</v>
      </c>
      <c r="G105" s="16">
        <f t="shared" si="3"/>
        <v>868</v>
      </c>
      <c r="H105" s="18" t="str">
        <f>HYPERLINK("http://ks116.ru/img/p/3/4/3/6/3436.jpg","http://ks116.ru/img/p/3/4/3/6/3436.jpg")</f>
        <v>http://ks116.ru/img/p/3/4/3/6/3436.jpg</v>
      </c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12">
        <v>911211.0</v>
      </c>
      <c r="B106" s="6" t="s">
        <v>319</v>
      </c>
      <c r="C106" s="6" t="s">
        <v>310</v>
      </c>
      <c r="D106" s="15">
        <f t="shared" si="1"/>
        <v>1101</v>
      </c>
      <c r="E106" s="16">
        <v>991.0</v>
      </c>
      <c r="F106" s="16">
        <f t="shared" si="2"/>
        <v>941</v>
      </c>
      <c r="G106" s="16">
        <f t="shared" si="3"/>
        <v>892</v>
      </c>
      <c r="H106" s="18" t="str">
        <f>HYPERLINK("http://ks116.ru/img/p/3/4/4/4/3444.jpg","http://ks116.ru/img/p/3/4/4/4/3444.jpg")</f>
        <v>http://ks116.ru/img/p/3/4/4/4/3444.jpg</v>
      </c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12">
        <v>910211.0</v>
      </c>
      <c r="B107" s="6" t="s">
        <v>321</v>
      </c>
      <c r="C107" s="6" t="s">
        <v>310</v>
      </c>
      <c r="D107" s="15">
        <f t="shared" si="1"/>
        <v>1132</v>
      </c>
      <c r="E107" s="16">
        <v>1019.0</v>
      </c>
      <c r="F107" s="16">
        <f t="shared" si="2"/>
        <v>968</v>
      </c>
      <c r="G107" s="16">
        <f t="shared" si="3"/>
        <v>917</v>
      </c>
      <c r="H107" s="18" t="str">
        <f>HYPERLINK("http://ks116.ru/img/p/3/4/5/2/3452.jpg","http://ks116.ru/img/p/3/4/5/2/3452.jpg")</f>
        <v>http://ks116.ru/img/p/3/4/5/2/3452.jpg</v>
      </c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12">
        <v>911611.0</v>
      </c>
      <c r="B108" s="6" t="s">
        <v>324</v>
      </c>
      <c r="C108" s="6" t="s">
        <v>310</v>
      </c>
      <c r="D108" s="15">
        <f t="shared" si="1"/>
        <v>1054</v>
      </c>
      <c r="E108" s="16">
        <v>949.0</v>
      </c>
      <c r="F108" s="16">
        <f t="shared" si="2"/>
        <v>902</v>
      </c>
      <c r="G108" s="16">
        <f t="shared" si="3"/>
        <v>854</v>
      </c>
      <c r="H108" s="18" t="str">
        <f>HYPERLINK("http://ks116.ru/img/p/3/4/6/0/3460.jpg","http://ks116.ru/img/p/3/4/6/0/3460.jpg")</f>
        <v>http://ks116.ru/img/p/3/4/6/0/3460.jpg</v>
      </c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12">
        <v>910611.0</v>
      </c>
      <c r="B109" s="6" t="s">
        <v>326</v>
      </c>
      <c r="C109" s="6" t="s">
        <v>310</v>
      </c>
      <c r="D109" s="15">
        <f t="shared" si="1"/>
        <v>1086</v>
      </c>
      <c r="E109" s="16">
        <v>977.0</v>
      </c>
      <c r="F109" s="16">
        <f t="shared" si="2"/>
        <v>928</v>
      </c>
      <c r="G109" s="16">
        <f t="shared" si="3"/>
        <v>879</v>
      </c>
      <c r="H109" s="18" t="str">
        <f>HYPERLINK("http://ks116.ru/img/p/3/4/6/8/3468.jpg","http://ks116.ru/img/p/3/4/6/8/3468.jpg")</f>
        <v>http://ks116.ru/img/p/3/4/6/8/3468.jpg</v>
      </c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12">
        <v>911711.0</v>
      </c>
      <c r="B110" s="6" t="s">
        <v>328</v>
      </c>
      <c r="C110" s="6" t="s">
        <v>310</v>
      </c>
      <c r="D110" s="15">
        <f t="shared" si="1"/>
        <v>1132</v>
      </c>
      <c r="E110" s="16">
        <v>1019.0</v>
      </c>
      <c r="F110" s="16">
        <f t="shared" si="2"/>
        <v>968</v>
      </c>
      <c r="G110" s="16">
        <f t="shared" si="3"/>
        <v>917</v>
      </c>
      <c r="H110" s="18" t="str">
        <f>HYPERLINK("http://ks116.ru/img/p/3/4/7/6/3476.jpg","http://ks116.ru/img/p/3/4/7/6/3476.jpg")</f>
        <v>http://ks116.ru/img/p/3/4/7/6/3476.jpg</v>
      </c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12">
        <v>910711.0</v>
      </c>
      <c r="B111" s="6" t="s">
        <v>330</v>
      </c>
      <c r="C111" s="6" t="s">
        <v>310</v>
      </c>
      <c r="D111" s="15">
        <f t="shared" si="1"/>
        <v>1163</v>
      </c>
      <c r="E111" s="16">
        <v>1047.0</v>
      </c>
      <c r="F111" s="16">
        <f t="shared" si="2"/>
        <v>995</v>
      </c>
      <c r="G111" s="16">
        <f t="shared" si="3"/>
        <v>942</v>
      </c>
      <c r="H111" s="28" t="str">
        <f>HYPERLINK("http://ks116.ru/img/p/3/4/8/4/3484.jpg","http://ks116.ru/img/p/3/4/8/4/3484.jpg")</f>
        <v>http://ks116.ru/img/p/3/4/8/4/3484.jpg</v>
      </c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12">
        <v>911811.0</v>
      </c>
      <c r="B112" s="6" t="s">
        <v>333</v>
      </c>
      <c r="C112" s="6" t="s">
        <v>310</v>
      </c>
      <c r="D112" s="15">
        <f t="shared" si="1"/>
        <v>1040</v>
      </c>
      <c r="E112" s="16">
        <v>936.0</v>
      </c>
      <c r="F112" s="16">
        <f t="shared" si="2"/>
        <v>889</v>
      </c>
      <c r="G112" s="16">
        <f t="shared" si="3"/>
        <v>842</v>
      </c>
      <c r="H112" s="18" t="str">
        <f>HYPERLINK("http://ks116.ru/img/p/3/4/9/2/3492.jpg","http://ks116.ru/img/p/3/4/9/2/3492.jpg")</f>
        <v>http://ks116.ru/img/p/3/4/9/2/3492.jpg</v>
      </c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12">
        <v>910811.0</v>
      </c>
      <c r="B113" s="6" t="s">
        <v>335</v>
      </c>
      <c r="C113" s="6" t="s">
        <v>310</v>
      </c>
      <c r="D113" s="15">
        <f t="shared" si="1"/>
        <v>1071</v>
      </c>
      <c r="E113" s="16">
        <v>964.0</v>
      </c>
      <c r="F113" s="16">
        <f t="shared" si="2"/>
        <v>916</v>
      </c>
      <c r="G113" s="16">
        <f t="shared" si="3"/>
        <v>868</v>
      </c>
      <c r="H113" s="18" t="str">
        <f>HYPERLINK("http://ks116.ru/img/p/3/5/0/0/3500.jpg","http://ks116.ru/img/p/3/5/0/0/3500.jpg")</f>
        <v>http://ks116.ru/img/p/3/5/0/0/3500.jpg</v>
      </c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12">
        <v>911911.0</v>
      </c>
      <c r="B114" s="6" t="s">
        <v>337</v>
      </c>
      <c r="C114" s="6" t="s">
        <v>310</v>
      </c>
      <c r="D114" s="15">
        <f t="shared" si="1"/>
        <v>1101</v>
      </c>
      <c r="E114" s="16">
        <v>991.0</v>
      </c>
      <c r="F114" s="16">
        <f t="shared" si="2"/>
        <v>941</v>
      </c>
      <c r="G114" s="16">
        <f t="shared" si="3"/>
        <v>892</v>
      </c>
      <c r="H114" s="18" t="str">
        <f>HYPERLINK("http://ks116.ru/img/p/3/5/0/8/3508.jpg","http://ks116.ru/img/p/3/5/0/8/3508.jpg")</f>
        <v>http://ks116.ru/img/p/3/5/0/8/3508.jpg</v>
      </c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12">
        <v>910911.0</v>
      </c>
      <c r="B115" s="6" t="s">
        <v>339</v>
      </c>
      <c r="C115" s="6" t="s">
        <v>310</v>
      </c>
      <c r="D115" s="15">
        <f t="shared" si="1"/>
        <v>1132</v>
      </c>
      <c r="E115" s="16">
        <v>1019.0</v>
      </c>
      <c r="F115" s="16">
        <f t="shared" si="2"/>
        <v>968</v>
      </c>
      <c r="G115" s="16">
        <f t="shared" si="3"/>
        <v>917</v>
      </c>
      <c r="H115" s="18" t="str">
        <f>HYPERLINK("http://ks116.ru/img/p/3/5/1/6/3516.jpg","http://ks116.ru/img/p/3/5/1/6/3516.jpg")</f>
        <v>http://ks116.ru/img/p/3/5/1/6/3516.jpg</v>
      </c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12">
        <v>911012.0</v>
      </c>
      <c r="B116" s="6" t="s">
        <v>341</v>
      </c>
      <c r="C116" s="6" t="s">
        <v>310</v>
      </c>
      <c r="D116" s="15">
        <f t="shared" si="1"/>
        <v>1101</v>
      </c>
      <c r="E116" s="16">
        <v>991.0</v>
      </c>
      <c r="F116" s="16">
        <f t="shared" si="2"/>
        <v>941</v>
      </c>
      <c r="G116" s="16">
        <f t="shared" si="3"/>
        <v>892</v>
      </c>
      <c r="H116" s="18" t="str">
        <f>HYPERLINK("http://ks116.ru/img/p/3/6/0/2/3602.jpg","http://ks116.ru/img/p/3/6/0/2/3602.jpg")</f>
        <v>http://ks116.ru/img/p/3/6/0/2/3602.jpg</v>
      </c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12">
        <v>910012.0</v>
      </c>
      <c r="B117" s="6" t="s">
        <v>343</v>
      </c>
      <c r="C117" s="6" t="s">
        <v>310</v>
      </c>
      <c r="D117" s="15">
        <f t="shared" si="1"/>
        <v>1132</v>
      </c>
      <c r="E117" s="16">
        <v>1019.0</v>
      </c>
      <c r="F117" s="16">
        <f t="shared" si="2"/>
        <v>968</v>
      </c>
      <c r="G117" s="16">
        <f t="shared" si="3"/>
        <v>917</v>
      </c>
      <c r="H117" s="18" t="str">
        <f>HYPERLINK("http://ks116.ru/img/p/3/6/0/4/3604.jpg","http://ks116.ru/img/p/3/6/0/4/3604.jpg")</f>
        <v>http://ks116.ru/img/p/3/6/0/4/3604.jpg</v>
      </c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12">
        <v>911112.0</v>
      </c>
      <c r="B118" s="6" t="s">
        <v>345</v>
      </c>
      <c r="C118" s="6" t="s">
        <v>310</v>
      </c>
      <c r="D118" s="15">
        <f t="shared" si="1"/>
        <v>1040</v>
      </c>
      <c r="E118" s="16">
        <v>936.0</v>
      </c>
      <c r="F118" s="16">
        <f t="shared" si="2"/>
        <v>889</v>
      </c>
      <c r="G118" s="16">
        <f t="shared" si="3"/>
        <v>842</v>
      </c>
      <c r="H118" s="18" t="str">
        <f>HYPERLINK("http://ks116.ru/img/p/3/6/0/6/3606.jpg","http://ks116.ru/img/p/3/6/0/6/3606.jpg")</f>
        <v>http://ks116.ru/img/p/3/6/0/6/3606.jpg</v>
      </c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12">
        <v>910112.0</v>
      </c>
      <c r="B119" s="6" t="s">
        <v>347</v>
      </c>
      <c r="C119" s="6" t="s">
        <v>310</v>
      </c>
      <c r="D119" s="15">
        <f t="shared" si="1"/>
        <v>1071</v>
      </c>
      <c r="E119" s="16">
        <v>964.0</v>
      </c>
      <c r="F119" s="16">
        <f t="shared" si="2"/>
        <v>916</v>
      </c>
      <c r="G119" s="16">
        <f t="shared" si="3"/>
        <v>868</v>
      </c>
      <c r="H119" s="18" t="str">
        <f>HYPERLINK("http://ks116.ru/img/p/3/6/0/8/3608.jpg","http://ks116.ru/img/p/3/6/0/8/3608.jpg")</f>
        <v>http://ks116.ru/img/p/3/6/0/8/3608.jpg</v>
      </c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12">
        <v>911212.0</v>
      </c>
      <c r="B120" s="6" t="s">
        <v>349</v>
      </c>
      <c r="C120" s="6" t="s">
        <v>310</v>
      </c>
      <c r="D120" s="15">
        <f t="shared" si="1"/>
        <v>1101</v>
      </c>
      <c r="E120" s="16">
        <v>991.0</v>
      </c>
      <c r="F120" s="16">
        <f t="shared" si="2"/>
        <v>941</v>
      </c>
      <c r="G120" s="16">
        <f t="shared" si="3"/>
        <v>892</v>
      </c>
      <c r="H120" s="18" t="str">
        <f>HYPERLINK("http://ks116.ru/img/p/3/6/1/0/3610.jpg","http://ks116.ru/img/p/3/6/1/0/3610.jpg")</f>
        <v>http://ks116.ru/img/p/3/6/1/0/3610.jpg</v>
      </c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12">
        <v>910212.0</v>
      </c>
      <c r="B121" s="6" t="s">
        <v>351</v>
      </c>
      <c r="C121" s="6" t="s">
        <v>310</v>
      </c>
      <c r="D121" s="15">
        <f t="shared" si="1"/>
        <v>1132</v>
      </c>
      <c r="E121" s="16">
        <v>1019.0</v>
      </c>
      <c r="F121" s="16">
        <f t="shared" si="2"/>
        <v>968</v>
      </c>
      <c r="G121" s="16">
        <f t="shared" si="3"/>
        <v>917</v>
      </c>
      <c r="H121" s="18" t="str">
        <f>HYPERLINK("http://ks116.ru/img/p/3/6/1/2/3612.jpg","http://ks116.ru/img/p/3/6/1/2/3612.jpg")</f>
        <v>http://ks116.ru/img/p/3/6/1/2/3612.jpg</v>
      </c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12">
        <v>911612.0</v>
      </c>
      <c r="B122" s="6" t="s">
        <v>354</v>
      </c>
      <c r="C122" s="6" t="s">
        <v>310</v>
      </c>
      <c r="D122" s="15">
        <f t="shared" si="1"/>
        <v>1054</v>
      </c>
      <c r="E122" s="16">
        <v>949.0</v>
      </c>
      <c r="F122" s="16">
        <f t="shared" si="2"/>
        <v>902</v>
      </c>
      <c r="G122" s="16">
        <f t="shared" si="3"/>
        <v>854</v>
      </c>
      <c r="H122" s="18" t="str">
        <f>HYPERLINK("http://ks116.ru/img/p/3/6/1/4/3614.jpg","http://ks116.ru/img/p/3/6/1/4/3614.jpg")</f>
        <v>http://ks116.ru/img/p/3/6/1/4/3614.jpg</v>
      </c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12">
        <v>911712.0</v>
      </c>
      <c r="B123" s="6" t="s">
        <v>356</v>
      </c>
      <c r="C123" s="6" t="s">
        <v>310</v>
      </c>
      <c r="D123" s="15">
        <f t="shared" si="1"/>
        <v>1132</v>
      </c>
      <c r="E123" s="16">
        <v>1019.0</v>
      </c>
      <c r="F123" s="16">
        <f t="shared" si="2"/>
        <v>968</v>
      </c>
      <c r="G123" s="16">
        <f t="shared" si="3"/>
        <v>917</v>
      </c>
      <c r="H123" s="18" t="str">
        <f>HYPERLINK("http://ks116.ru/img/p/3/6/1/8/3618.jpg","http://ks116.ru/img/p/3/6/1/8/3618.jpg")</f>
        <v>http://ks116.ru/img/p/3/6/1/8/3618.jpg</v>
      </c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12">
        <v>910712.0</v>
      </c>
      <c r="B124" s="6" t="s">
        <v>358</v>
      </c>
      <c r="C124" s="6" t="s">
        <v>310</v>
      </c>
      <c r="D124" s="15">
        <f t="shared" si="1"/>
        <v>1163</v>
      </c>
      <c r="E124" s="16">
        <v>1047.0</v>
      </c>
      <c r="F124" s="16">
        <f t="shared" si="2"/>
        <v>995</v>
      </c>
      <c r="G124" s="16">
        <f t="shared" si="3"/>
        <v>942</v>
      </c>
      <c r="H124" s="18" t="str">
        <f>HYPERLINK("http://ks116.ru/img/p/3/6/2/0/3620.jpg","http://ks116.ru/img/p/3/6/2/0/3620.jpg")</f>
        <v>http://ks116.ru/img/p/3/6/2/0/3620.jpg</v>
      </c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12">
        <v>911812.0</v>
      </c>
      <c r="B125" s="6" t="s">
        <v>360</v>
      </c>
      <c r="C125" s="6" t="s">
        <v>310</v>
      </c>
      <c r="D125" s="15">
        <f t="shared" si="1"/>
        <v>1040</v>
      </c>
      <c r="E125" s="16">
        <v>936.0</v>
      </c>
      <c r="F125" s="16">
        <f t="shared" si="2"/>
        <v>889</v>
      </c>
      <c r="G125" s="16">
        <f t="shared" si="3"/>
        <v>842</v>
      </c>
      <c r="H125" s="18" t="str">
        <f>HYPERLINK("http://ks116.ru/img/p/3/6/2/2/3622.jpg","http://ks116.ru/img/p/3/6/2/2/3622.jpg")</f>
        <v>http://ks116.ru/img/p/3/6/2/2/3622.jpg</v>
      </c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12">
        <v>910812.0</v>
      </c>
      <c r="B126" s="6" t="s">
        <v>362</v>
      </c>
      <c r="C126" s="6" t="s">
        <v>310</v>
      </c>
      <c r="D126" s="15">
        <f t="shared" si="1"/>
        <v>1071</v>
      </c>
      <c r="E126" s="16">
        <v>964.0</v>
      </c>
      <c r="F126" s="16">
        <f t="shared" si="2"/>
        <v>916</v>
      </c>
      <c r="G126" s="16">
        <f t="shared" si="3"/>
        <v>868</v>
      </c>
      <c r="H126" s="18" t="str">
        <f>HYPERLINK("http://ks116.ru/img/p/3/6/2/4/3624.jpg","http://ks116.ru/img/p/3/6/2/4/3624.jpg")</f>
        <v>http://ks116.ru/img/p/3/6/2/4/3624.jpg</v>
      </c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12">
        <v>911912.0</v>
      </c>
      <c r="B127" s="6" t="s">
        <v>363</v>
      </c>
      <c r="C127" s="6" t="s">
        <v>310</v>
      </c>
      <c r="D127" s="15">
        <f t="shared" si="1"/>
        <v>1101</v>
      </c>
      <c r="E127" s="16">
        <v>991.0</v>
      </c>
      <c r="F127" s="16">
        <f t="shared" si="2"/>
        <v>941</v>
      </c>
      <c r="G127" s="16">
        <f t="shared" si="3"/>
        <v>892</v>
      </c>
      <c r="H127" s="18" t="str">
        <f>HYPERLINK("http://ks116.ru/img/p/3/6/2/6/3626.jpg","http://ks116.ru/img/p/3/6/2/6/3626.jpg")</f>
        <v>http://ks116.ru/img/p/3/6/2/6/3626.jpg</v>
      </c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12">
        <v>910912.0</v>
      </c>
      <c r="B128" s="6" t="s">
        <v>367</v>
      </c>
      <c r="C128" s="6" t="s">
        <v>310</v>
      </c>
      <c r="D128" s="15">
        <f t="shared" si="1"/>
        <v>1132</v>
      </c>
      <c r="E128" s="16">
        <v>1019.0</v>
      </c>
      <c r="F128" s="16">
        <f t="shared" si="2"/>
        <v>968</v>
      </c>
      <c r="G128" s="16">
        <f t="shared" si="3"/>
        <v>917</v>
      </c>
      <c r="H128" s="18" t="str">
        <f>HYPERLINK("http://ks116.ru/img/p/3/6/2/8/3628.jpg","http://ks116.ru/img/p/3/6/2/8/3628.jpg")</f>
        <v>http://ks116.ru/img/p/3/6/2/8/3628.jpg</v>
      </c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12">
        <v>910612.0</v>
      </c>
      <c r="B129" s="6" t="s">
        <v>368</v>
      </c>
      <c r="C129" s="6" t="s">
        <v>310</v>
      </c>
      <c r="D129" s="15">
        <f t="shared" si="1"/>
        <v>1086</v>
      </c>
      <c r="E129" s="16">
        <v>977.0</v>
      </c>
      <c r="F129" s="16">
        <f t="shared" si="2"/>
        <v>928</v>
      </c>
      <c r="G129" s="16">
        <f t="shared" si="3"/>
        <v>879</v>
      </c>
      <c r="H129" s="18" t="str">
        <f>HYPERLINK("http://ks116.ru/img/p/3/6/1/6/3616.jpg","http://ks116.ru/img/p/3/6/1/6/3616.jpg")</f>
        <v>http://ks116.ru/img/p/3/6/1/6/3616.jpg</v>
      </c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12">
        <v>901013.0</v>
      </c>
      <c r="B130" s="6" t="s">
        <v>370</v>
      </c>
      <c r="C130" s="6" t="s">
        <v>371</v>
      </c>
      <c r="D130" s="15">
        <f t="shared" si="1"/>
        <v>1101</v>
      </c>
      <c r="E130" s="16">
        <v>991.0</v>
      </c>
      <c r="F130" s="16">
        <f t="shared" si="2"/>
        <v>941</v>
      </c>
      <c r="G130" s="16">
        <f t="shared" si="3"/>
        <v>892</v>
      </c>
      <c r="H130" s="18" t="str">
        <f>HYPERLINK("http://ks116.ru/img/p/3/7/1/4/3714.jpg","http://ks116.ru/img/p/3/7/1/4/3714.jpg")</f>
        <v>http://ks116.ru/img/p/3/7/1/4/3714.jpg</v>
      </c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12">
        <v>900013.0</v>
      </c>
      <c r="B131" s="6" t="s">
        <v>373</v>
      </c>
      <c r="C131" s="6" t="s">
        <v>371</v>
      </c>
      <c r="D131" s="15">
        <f t="shared" si="1"/>
        <v>1132</v>
      </c>
      <c r="E131" s="16">
        <v>1019.0</v>
      </c>
      <c r="F131" s="16">
        <f t="shared" si="2"/>
        <v>968</v>
      </c>
      <c r="G131" s="16">
        <f t="shared" si="3"/>
        <v>917</v>
      </c>
      <c r="H131" s="18" t="str">
        <f>HYPERLINK("http://ks116.ru/img/p/3/7/1/7/3717.jpg","http://ks116.ru/img/p/3/7/1/7/3717.jpg")</f>
        <v>http://ks116.ru/img/p/3/7/1/7/3717.jpg</v>
      </c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12">
        <v>901113.0</v>
      </c>
      <c r="B132" s="6" t="s">
        <v>375</v>
      </c>
      <c r="C132" s="6" t="s">
        <v>371</v>
      </c>
      <c r="D132" s="15">
        <f t="shared" si="1"/>
        <v>1040</v>
      </c>
      <c r="E132" s="16">
        <v>936.0</v>
      </c>
      <c r="F132" s="16">
        <f t="shared" si="2"/>
        <v>889</v>
      </c>
      <c r="G132" s="16">
        <f t="shared" si="3"/>
        <v>842</v>
      </c>
      <c r="H132" s="18" t="str">
        <f>HYPERLINK("http://ks116.ru/img/p/3/7/2/0/3720.jpg","http://ks116.ru/img/p/3/7/2/0/3720.jpg")</f>
        <v>http://ks116.ru/img/p/3/7/2/0/3720.jpg</v>
      </c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12">
        <v>900113.0</v>
      </c>
      <c r="B133" s="6" t="s">
        <v>377</v>
      </c>
      <c r="C133" s="6" t="s">
        <v>371</v>
      </c>
      <c r="D133" s="15">
        <f t="shared" si="1"/>
        <v>1071</v>
      </c>
      <c r="E133" s="16">
        <v>964.0</v>
      </c>
      <c r="F133" s="16">
        <f t="shared" si="2"/>
        <v>916</v>
      </c>
      <c r="G133" s="16">
        <f t="shared" si="3"/>
        <v>868</v>
      </c>
      <c r="H133" s="18" t="str">
        <f>HYPERLINK("http://ks116.ru/img/p/3/7/2/3/3723.jpg","http://ks116.ru/img/p/3/7/2/3/3723.jpg")</f>
        <v>http://ks116.ru/img/p/3/7/2/3/3723.jpg</v>
      </c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12">
        <v>901213.0</v>
      </c>
      <c r="B134" s="6" t="s">
        <v>379</v>
      </c>
      <c r="C134" s="6" t="s">
        <v>371</v>
      </c>
      <c r="D134" s="15">
        <f t="shared" si="1"/>
        <v>1101</v>
      </c>
      <c r="E134" s="16">
        <v>991.0</v>
      </c>
      <c r="F134" s="16">
        <f t="shared" si="2"/>
        <v>941</v>
      </c>
      <c r="G134" s="16">
        <f t="shared" si="3"/>
        <v>892</v>
      </c>
      <c r="H134" s="18" t="str">
        <f>HYPERLINK("http://ks116.ru/img/p/3/7/2/6/3726.jpg","http://ks116.ru/img/p/3/7/2/6/3726.jpg")</f>
        <v>http://ks116.ru/img/p/3/7/2/6/3726.jpg</v>
      </c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12">
        <v>900213.0</v>
      </c>
      <c r="B135" s="6" t="s">
        <v>381</v>
      </c>
      <c r="C135" s="6" t="s">
        <v>371</v>
      </c>
      <c r="D135" s="15">
        <f t="shared" si="1"/>
        <v>1132</v>
      </c>
      <c r="E135" s="16">
        <v>1019.0</v>
      </c>
      <c r="F135" s="16">
        <f t="shared" si="2"/>
        <v>968</v>
      </c>
      <c r="G135" s="16">
        <f t="shared" si="3"/>
        <v>917</v>
      </c>
      <c r="H135" s="18" t="str">
        <f>HYPERLINK("http://ks116.ru/img/p/3/7/2/9/3729.jpg","http://ks116.ru/img/p/3/7/2/9/3729.jpg")</f>
        <v>http://ks116.ru/img/p/3/7/2/9/3729.jpg</v>
      </c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12">
        <v>901613.0</v>
      </c>
      <c r="B136" s="6" t="s">
        <v>383</v>
      </c>
      <c r="C136" s="6" t="s">
        <v>371</v>
      </c>
      <c r="D136" s="15">
        <f t="shared" si="1"/>
        <v>1054</v>
      </c>
      <c r="E136" s="16">
        <v>949.0</v>
      </c>
      <c r="F136" s="16">
        <f t="shared" si="2"/>
        <v>902</v>
      </c>
      <c r="G136" s="16">
        <f t="shared" si="3"/>
        <v>854</v>
      </c>
      <c r="H136" s="18" t="str">
        <f>HYPERLINK("http://ks116.ru/img/p/3/7/3/2/3732.jpg","http://ks116.ru/img/p/3/7/3/2/3732.jpg")</f>
        <v>http://ks116.ru/img/p/3/7/3/2/3732.jpg</v>
      </c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12">
        <v>900613.0</v>
      </c>
      <c r="B137" s="6" t="s">
        <v>385</v>
      </c>
      <c r="C137" s="6" t="s">
        <v>371</v>
      </c>
      <c r="D137" s="15">
        <f t="shared" si="1"/>
        <v>1086</v>
      </c>
      <c r="E137" s="16">
        <v>977.0</v>
      </c>
      <c r="F137" s="16">
        <f t="shared" si="2"/>
        <v>928</v>
      </c>
      <c r="G137" s="16">
        <f t="shared" si="3"/>
        <v>879</v>
      </c>
      <c r="H137" s="18" t="str">
        <f>HYPERLINK("http://ks116.ru/img/p/3/7/3/5/3735.jpg","http://ks116.ru/img/p/3/7/3/5/3735.jpg")</f>
        <v>http://ks116.ru/img/p/3/7/3/5/3735.jpg</v>
      </c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12">
        <v>901713.0</v>
      </c>
      <c r="B138" s="6" t="s">
        <v>387</v>
      </c>
      <c r="C138" s="6" t="s">
        <v>371</v>
      </c>
      <c r="D138" s="15">
        <f t="shared" si="1"/>
        <v>1132</v>
      </c>
      <c r="E138" s="16">
        <v>1019.0</v>
      </c>
      <c r="F138" s="16">
        <f t="shared" si="2"/>
        <v>968</v>
      </c>
      <c r="G138" s="16">
        <f t="shared" si="3"/>
        <v>917</v>
      </c>
      <c r="H138" s="18" t="str">
        <f>HYPERLINK("http://ks116.ru/img/p/3/7/3/8/3738.jpg","http://ks116.ru/img/p/3/7/3/8/3738.jpg")</f>
        <v>http://ks116.ru/img/p/3/7/3/8/3738.jpg</v>
      </c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12">
        <v>900713.0</v>
      </c>
      <c r="B139" s="6" t="s">
        <v>389</v>
      </c>
      <c r="C139" s="6" t="s">
        <v>371</v>
      </c>
      <c r="D139" s="15">
        <f t="shared" si="1"/>
        <v>1163</v>
      </c>
      <c r="E139" s="16">
        <v>1047.0</v>
      </c>
      <c r="F139" s="16">
        <f t="shared" si="2"/>
        <v>995</v>
      </c>
      <c r="G139" s="16">
        <f t="shared" si="3"/>
        <v>942</v>
      </c>
      <c r="H139" s="18" t="str">
        <f>HYPERLINK("http://ks116.ru/img/p/3/7/4/1/3741.jpg","http://ks116.ru/img/p/3/7/4/1/3741.jpg")</f>
        <v>http://ks116.ru/img/p/3/7/4/1/3741.jpg</v>
      </c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12">
        <v>901813.0</v>
      </c>
      <c r="B140" s="6" t="s">
        <v>391</v>
      </c>
      <c r="C140" s="6" t="s">
        <v>371</v>
      </c>
      <c r="D140" s="15">
        <f t="shared" si="1"/>
        <v>1040</v>
      </c>
      <c r="E140" s="16">
        <v>936.0</v>
      </c>
      <c r="F140" s="16">
        <f t="shared" si="2"/>
        <v>889</v>
      </c>
      <c r="G140" s="16">
        <f t="shared" si="3"/>
        <v>842</v>
      </c>
      <c r="H140" s="18" t="str">
        <f>HYPERLINK("http://ks116.ru/img/p/3/7/4/4/3744.jpg","http://ks116.ru/img/p/3/7/4/4/3744.jpg")</f>
        <v>http://ks116.ru/img/p/3/7/4/4/3744.jpg</v>
      </c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12">
        <v>900813.0</v>
      </c>
      <c r="B141" s="6" t="s">
        <v>393</v>
      </c>
      <c r="C141" s="6" t="s">
        <v>371</v>
      </c>
      <c r="D141" s="15">
        <f t="shared" si="1"/>
        <v>1071</v>
      </c>
      <c r="E141" s="16">
        <v>964.0</v>
      </c>
      <c r="F141" s="16">
        <f t="shared" si="2"/>
        <v>916</v>
      </c>
      <c r="G141" s="16">
        <f t="shared" si="3"/>
        <v>868</v>
      </c>
      <c r="H141" s="18" t="str">
        <f>HYPERLINK("http://ks116.ru/img/p/3/7/4/7/3747.jpg","http://ks116.ru/img/p/3/7/4/7/3747.jpg")</f>
        <v>http://ks116.ru/img/p/3/7/4/7/3747.jpg</v>
      </c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12">
        <v>901913.0</v>
      </c>
      <c r="B142" s="6" t="s">
        <v>395</v>
      </c>
      <c r="C142" s="6" t="s">
        <v>371</v>
      </c>
      <c r="D142" s="15">
        <f t="shared" si="1"/>
        <v>1101</v>
      </c>
      <c r="E142" s="16">
        <v>991.0</v>
      </c>
      <c r="F142" s="16">
        <f t="shared" si="2"/>
        <v>941</v>
      </c>
      <c r="G142" s="16">
        <f t="shared" si="3"/>
        <v>892</v>
      </c>
      <c r="H142" s="18" t="str">
        <f>HYPERLINK("http://ks116.ru/img/p/3/7/5/0/3750.jpg","http://ks116.ru/img/p/3/7/5/0/3750.jpg")</f>
        <v>http://ks116.ru/img/p/3/7/5/0/3750.jpg</v>
      </c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12">
        <v>900913.0</v>
      </c>
      <c r="B143" s="6" t="s">
        <v>397</v>
      </c>
      <c r="C143" s="6" t="s">
        <v>371</v>
      </c>
      <c r="D143" s="15">
        <f t="shared" si="1"/>
        <v>1132</v>
      </c>
      <c r="E143" s="16">
        <v>1019.0</v>
      </c>
      <c r="F143" s="16">
        <f t="shared" si="2"/>
        <v>968</v>
      </c>
      <c r="G143" s="16">
        <f t="shared" si="3"/>
        <v>917</v>
      </c>
      <c r="H143" s="18" t="str">
        <f>HYPERLINK("http://ks116.ru/img/p/3/7/5/3/3753.jpg","http://ks116.ru/img/p/3/7/5/3/3753.jpg")</f>
        <v>http://ks116.ru/img/p/3/7/5/3/3753.jpg</v>
      </c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12">
        <v>901014.0</v>
      </c>
      <c r="B144" s="6" t="s">
        <v>399</v>
      </c>
      <c r="C144" s="6" t="s">
        <v>371</v>
      </c>
      <c r="D144" s="15">
        <f t="shared" si="1"/>
        <v>1101</v>
      </c>
      <c r="E144" s="16">
        <v>991.0</v>
      </c>
      <c r="F144" s="16">
        <f t="shared" si="2"/>
        <v>941</v>
      </c>
      <c r="G144" s="16">
        <f t="shared" si="3"/>
        <v>892</v>
      </c>
      <c r="H144" s="18" t="str">
        <f>HYPERLINK("http://ks116.ru/img/p/3/8/4/1/3841.jpg","http://ks116.ru/img/p/3/8/4/1/3841.jpg")</f>
        <v>http://ks116.ru/img/p/3/8/4/1/3841.jpg</v>
      </c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12">
        <v>900014.0</v>
      </c>
      <c r="B145" s="6" t="s">
        <v>401</v>
      </c>
      <c r="C145" s="6" t="s">
        <v>371</v>
      </c>
      <c r="D145" s="15">
        <f t="shared" si="1"/>
        <v>1132</v>
      </c>
      <c r="E145" s="16">
        <v>1019.0</v>
      </c>
      <c r="F145" s="16">
        <f t="shared" si="2"/>
        <v>968</v>
      </c>
      <c r="G145" s="16">
        <f t="shared" si="3"/>
        <v>917</v>
      </c>
      <c r="H145" s="18" t="str">
        <f>HYPERLINK("http://ks116.ru/img/p/3/7/6/5/3765.jpg","http://ks116.ru/img/p/3/7/6/5/3765.jpg")</f>
        <v>http://ks116.ru/img/p/3/7/6/5/3765.jpg</v>
      </c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12">
        <v>901114.0</v>
      </c>
      <c r="B146" s="6" t="s">
        <v>403</v>
      </c>
      <c r="C146" s="6" t="s">
        <v>371</v>
      </c>
      <c r="D146" s="15">
        <f t="shared" si="1"/>
        <v>1040</v>
      </c>
      <c r="E146" s="16">
        <v>936.0</v>
      </c>
      <c r="F146" s="16">
        <f t="shared" si="2"/>
        <v>889</v>
      </c>
      <c r="G146" s="16">
        <f t="shared" si="3"/>
        <v>842</v>
      </c>
      <c r="H146" s="18" t="str">
        <f>HYPERLINK("http://ks116.ru/img/p/3/7/7/1/3771.jpg","http://ks116.ru/img/p/3/7/7/1/3771.jpg")</f>
        <v>http://ks116.ru/img/p/3/7/7/1/3771.jpg</v>
      </c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12">
        <v>900114.0</v>
      </c>
      <c r="B147" s="6" t="s">
        <v>405</v>
      </c>
      <c r="C147" s="6" t="s">
        <v>371</v>
      </c>
      <c r="D147" s="15">
        <f t="shared" si="1"/>
        <v>1071</v>
      </c>
      <c r="E147" s="16">
        <v>964.0</v>
      </c>
      <c r="F147" s="16">
        <f t="shared" si="2"/>
        <v>916</v>
      </c>
      <c r="G147" s="16">
        <f t="shared" si="3"/>
        <v>868</v>
      </c>
      <c r="H147" s="18" t="str">
        <f>HYPERLINK("http://ks116.ru/img/p/3/7/7/7/3777.jpg","http://ks116.ru/img/p/3/7/7/7/3777.jpg")</f>
        <v>http://ks116.ru/img/p/3/7/7/7/3777.jpg</v>
      </c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12">
        <v>901214.0</v>
      </c>
      <c r="B148" s="6" t="s">
        <v>407</v>
      </c>
      <c r="C148" s="6" t="s">
        <v>371</v>
      </c>
      <c r="D148" s="15">
        <f t="shared" si="1"/>
        <v>1101</v>
      </c>
      <c r="E148" s="16">
        <v>991.0</v>
      </c>
      <c r="F148" s="16">
        <f t="shared" si="2"/>
        <v>941</v>
      </c>
      <c r="G148" s="16">
        <f t="shared" si="3"/>
        <v>892</v>
      </c>
      <c r="H148" s="18" t="str">
        <f>HYPERLINK("http://ks116.ru/img/p/3/7/8/3/3783.jpg","http://ks116.ru/img/p/3/7/8/3/3783.jpg")</f>
        <v>http://ks116.ru/img/p/3/7/8/3/3783.jpg</v>
      </c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12">
        <v>900214.0</v>
      </c>
      <c r="B149" s="6" t="s">
        <v>409</v>
      </c>
      <c r="C149" s="6" t="s">
        <v>371</v>
      </c>
      <c r="D149" s="15">
        <f t="shared" si="1"/>
        <v>1132</v>
      </c>
      <c r="E149" s="16">
        <v>1019.0</v>
      </c>
      <c r="F149" s="16">
        <f t="shared" si="2"/>
        <v>968</v>
      </c>
      <c r="G149" s="16">
        <f t="shared" si="3"/>
        <v>917</v>
      </c>
      <c r="H149" s="18" t="str">
        <f>HYPERLINK("http://ks116.ru/img/p/3/7/8/9/3789.jpg","http://ks116.ru/img/p/3/7/8/9/3789.jpg")</f>
        <v>http://ks116.ru/img/p/3/7/8/9/3789.jpg</v>
      </c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12">
        <v>901614.0</v>
      </c>
      <c r="B150" s="6" t="s">
        <v>411</v>
      </c>
      <c r="C150" s="6" t="s">
        <v>371</v>
      </c>
      <c r="D150" s="15">
        <f t="shared" si="1"/>
        <v>1054</v>
      </c>
      <c r="E150" s="16">
        <v>949.0</v>
      </c>
      <c r="F150" s="16">
        <f t="shared" si="2"/>
        <v>902</v>
      </c>
      <c r="G150" s="16">
        <f t="shared" si="3"/>
        <v>854</v>
      </c>
      <c r="H150" s="18" t="str">
        <f>HYPERLINK("http://ks116.ru/img/p/3/7/9/5/3795.jpg","http://ks116.ru/img/p/3/7/9/5/3795.jpg")</f>
        <v>http://ks116.ru/img/p/3/7/9/5/3795.jpg</v>
      </c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12">
        <v>900614.0</v>
      </c>
      <c r="B151" s="6" t="s">
        <v>413</v>
      </c>
      <c r="C151" s="6" t="s">
        <v>371</v>
      </c>
      <c r="D151" s="15">
        <f t="shared" si="1"/>
        <v>1086</v>
      </c>
      <c r="E151" s="16">
        <v>977.0</v>
      </c>
      <c r="F151" s="16">
        <f t="shared" si="2"/>
        <v>928</v>
      </c>
      <c r="G151" s="16">
        <f t="shared" si="3"/>
        <v>879</v>
      </c>
      <c r="H151" s="18" t="str">
        <f>HYPERLINK("http://ks116.ru/img/p/3/8/0/1/3801.jpg","http://ks116.ru/img/p/3/8/0/1/3801.jpg")</f>
        <v>http://ks116.ru/img/p/3/8/0/1/3801.jpg</v>
      </c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12">
        <v>901714.0</v>
      </c>
      <c r="B152" s="6" t="s">
        <v>415</v>
      </c>
      <c r="C152" s="6" t="s">
        <v>371</v>
      </c>
      <c r="D152" s="15">
        <f t="shared" si="1"/>
        <v>1121</v>
      </c>
      <c r="E152" s="16">
        <v>1009.0</v>
      </c>
      <c r="F152" s="16">
        <f t="shared" si="2"/>
        <v>959</v>
      </c>
      <c r="G152" s="16">
        <f t="shared" si="3"/>
        <v>908</v>
      </c>
      <c r="H152" s="18" t="str">
        <f>HYPERLINK("http://ks116.ru/img/p/3/8/0/7/3807.jpg","http://ks116.ru/img/p/3/8/0/7/3807.jpg")</f>
        <v>http://ks116.ru/img/p/3/8/0/7/3807.jpg</v>
      </c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12">
        <v>900714.0</v>
      </c>
      <c r="B153" s="6" t="s">
        <v>417</v>
      </c>
      <c r="C153" s="6" t="s">
        <v>371</v>
      </c>
      <c r="D153" s="15">
        <f t="shared" si="1"/>
        <v>1152</v>
      </c>
      <c r="E153" s="16">
        <v>1037.0</v>
      </c>
      <c r="F153" s="16">
        <f t="shared" si="2"/>
        <v>985</v>
      </c>
      <c r="G153" s="16">
        <f t="shared" si="3"/>
        <v>933</v>
      </c>
      <c r="H153" s="18" t="str">
        <f>HYPERLINK("http://ks116.ru/img/p/3/8/1/3/3813.jpg","http://ks116.ru/img/p/3/8/1/3/3813.jpg")</f>
        <v>http://ks116.ru/img/p/3/8/1/3/3813.jpg</v>
      </c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12">
        <v>901814.0</v>
      </c>
      <c r="B154" s="6" t="s">
        <v>420</v>
      </c>
      <c r="C154" s="6" t="s">
        <v>371</v>
      </c>
      <c r="D154" s="15">
        <f t="shared" si="1"/>
        <v>1040</v>
      </c>
      <c r="E154" s="16">
        <v>936.0</v>
      </c>
      <c r="F154" s="16">
        <f t="shared" si="2"/>
        <v>889</v>
      </c>
      <c r="G154" s="16">
        <f t="shared" si="3"/>
        <v>842</v>
      </c>
      <c r="H154" s="18" t="str">
        <f>HYPERLINK("http://ks116.ru/img/p/3/8/1/9/3819.jpg","http://ks116.ru/img/p/3/8/1/9/3819.jpg")</f>
        <v>http://ks116.ru/img/p/3/8/1/9/3819.jpg</v>
      </c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12">
        <v>900814.0</v>
      </c>
      <c r="B155" s="6" t="s">
        <v>422</v>
      </c>
      <c r="C155" s="6" t="s">
        <v>371</v>
      </c>
      <c r="D155" s="15">
        <f t="shared" si="1"/>
        <v>1071</v>
      </c>
      <c r="E155" s="16">
        <v>964.0</v>
      </c>
      <c r="F155" s="16">
        <f t="shared" si="2"/>
        <v>916</v>
      </c>
      <c r="G155" s="16">
        <f t="shared" si="3"/>
        <v>868</v>
      </c>
      <c r="H155" s="18" t="str">
        <f>HYPERLINK("http://ks116.ru/img/p/3/8/2/5/3825.jpg","http://ks116.ru/img/p/3/8/2/5/3825.jpg")</f>
        <v>http://ks116.ru/img/p/3/8/2/5/3825.jpg</v>
      </c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12">
        <v>901914.0</v>
      </c>
      <c r="B156" s="6" t="s">
        <v>424</v>
      </c>
      <c r="C156" s="6" t="s">
        <v>371</v>
      </c>
      <c r="D156" s="15">
        <f t="shared" si="1"/>
        <v>1101</v>
      </c>
      <c r="E156" s="16">
        <v>991.0</v>
      </c>
      <c r="F156" s="16">
        <f t="shared" si="2"/>
        <v>941</v>
      </c>
      <c r="G156" s="16">
        <f t="shared" si="3"/>
        <v>892</v>
      </c>
      <c r="H156" s="18" t="str">
        <f>HYPERLINK("http://ks116.ru/img/p/3/8/3/1/3831.jpg","http://ks116.ru/img/p/3/8/3/1/3831.jpg")</f>
        <v>http://ks116.ru/img/p/3/8/3/1/3831.jpg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12">
        <v>900914.0</v>
      </c>
      <c r="B157" s="6" t="s">
        <v>426</v>
      </c>
      <c r="C157" s="6" t="s">
        <v>371</v>
      </c>
      <c r="D157" s="15">
        <f t="shared" si="1"/>
        <v>1132</v>
      </c>
      <c r="E157" s="16">
        <v>1019.0</v>
      </c>
      <c r="F157" s="16">
        <f t="shared" si="2"/>
        <v>968</v>
      </c>
      <c r="G157" s="16">
        <f t="shared" si="3"/>
        <v>917</v>
      </c>
      <c r="H157" s="18" t="str">
        <f>HYPERLINK("http://ks116.ru/img/p/3/8/3/7/3837.jpg","http://ks116.ru/img/p/3/8/3/7/3837.jpg")</f>
        <v>http://ks116.ru/img/p/3/8/3/7/3837.jpg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26"/>
      <c r="B158" s="27"/>
      <c r="C158" s="27"/>
      <c r="D158" s="7"/>
      <c r="E158" s="7"/>
      <c r="F158" s="7"/>
      <c r="G158" s="7"/>
      <c r="H158" s="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27"/>
      <c r="C159" s="27"/>
      <c r="D159" s="7"/>
      <c r="E159" s="7"/>
      <c r="F159" s="7"/>
      <c r="G159" s="7"/>
      <c r="H159" s="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H1:H3"/>
    <mergeCell ref="D1:G1"/>
    <mergeCell ref="A1:A3"/>
    <mergeCell ref="B1:B3"/>
    <mergeCell ref="C1:C3"/>
    <mergeCell ref="D2:D3"/>
    <mergeCell ref="E2:G2"/>
  </mergeCells>
  <hyperlinks>
    <hyperlink r:id="rId1" ref="H4"/>
    <hyperlink r:id="rId2" ref="H5"/>
    <hyperlink r:id="rId3" ref="H6"/>
    <hyperlink r:id="rId4" ref="H7"/>
    <hyperlink r:id="rId5" ref="H8"/>
    <hyperlink r:id="rId6" ref="H9"/>
    <hyperlink r:id="rId7" ref="H10"/>
    <hyperlink r:id="rId8" ref="H11"/>
    <hyperlink r:id="rId9" ref="H12"/>
    <hyperlink r:id="rId10" ref="H13"/>
    <hyperlink r:id="rId11" ref="H14"/>
    <hyperlink r:id="rId12" ref="H15"/>
    <hyperlink r:id="rId13" ref="H16"/>
    <hyperlink r:id="rId14" ref="H17"/>
    <hyperlink r:id="rId15" ref="H18"/>
    <hyperlink r:id="rId16" ref="H19"/>
    <hyperlink r:id="rId17" ref="H20"/>
    <hyperlink r:id="rId18" ref="H21"/>
    <hyperlink r:id="rId19" ref="H22"/>
    <hyperlink r:id="rId20" ref="H23"/>
    <hyperlink r:id="rId21" ref="H24"/>
    <hyperlink r:id="rId22" ref="H25"/>
    <hyperlink r:id="rId23" ref="H26"/>
    <hyperlink r:id="rId24" ref="H27"/>
    <hyperlink r:id="rId25" ref="H28"/>
    <hyperlink r:id="rId26" ref="H29"/>
    <hyperlink r:id="rId27" ref="H30"/>
    <hyperlink r:id="rId28" ref="H31"/>
    <hyperlink r:id="rId29" ref="H32"/>
    <hyperlink r:id="rId30" ref="H33"/>
    <hyperlink r:id="rId31" ref="H34"/>
    <hyperlink r:id="rId32" ref="H35"/>
    <hyperlink r:id="rId33" ref="H36"/>
    <hyperlink r:id="rId34" ref="H37"/>
    <hyperlink r:id="rId35" ref="H38"/>
    <hyperlink r:id="rId36" ref="H39"/>
    <hyperlink r:id="rId37" ref="H40"/>
    <hyperlink r:id="rId38" ref="H41"/>
    <hyperlink r:id="rId39" ref="H42"/>
    <hyperlink r:id="rId40" ref="H43"/>
    <hyperlink r:id="rId41" ref="H44"/>
    <hyperlink r:id="rId42" ref="H45"/>
    <hyperlink r:id="rId43" ref="H46"/>
    <hyperlink r:id="rId44" ref="H47"/>
    <hyperlink r:id="rId45" ref="H48"/>
    <hyperlink r:id="rId46" ref="H49"/>
    <hyperlink r:id="rId47" ref="H50"/>
    <hyperlink r:id="rId48" ref="H51"/>
    <hyperlink r:id="rId49" ref="H52"/>
    <hyperlink r:id="rId50" ref="H53"/>
    <hyperlink r:id="rId51" ref="H54"/>
    <hyperlink r:id="rId52" ref="H55"/>
    <hyperlink r:id="rId53" ref="H56"/>
    <hyperlink r:id="rId54" ref="H57"/>
    <hyperlink r:id="rId55" ref="H58"/>
    <hyperlink r:id="rId56" ref="H59"/>
    <hyperlink r:id="rId57" ref="H60"/>
    <hyperlink r:id="rId58" ref="H61"/>
    <hyperlink r:id="rId59" ref="H62"/>
    <hyperlink r:id="rId60" ref="H63"/>
    <hyperlink r:id="rId61" ref="H64"/>
    <hyperlink r:id="rId62" ref="H65"/>
    <hyperlink r:id="rId63" ref="H66"/>
    <hyperlink r:id="rId64" ref="H67"/>
    <hyperlink r:id="rId65" ref="H68"/>
    <hyperlink r:id="rId66" ref="H69"/>
    <hyperlink r:id="rId67" ref="H70"/>
    <hyperlink r:id="rId68" ref="H71"/>
    <hyperlink r:id="rId69" ref="H72"/>
    <hyperlink r:id="rId70" ref="H73"/>
    <hyperlink r:id="rId71" ref="H74"/>
    <hyperlink r:id="rId72" ref="H75"/>
    <hyperlink r:id="rId73" ref="H76"/>
    <hyperlink r:id="rId74" ref="H77"/>
    <hyperlink r:id="rId75" ref="H78"/>
    <hyperlink r:id="rId76" ref="H79"/>
    <hyperlink r:id="rId77" ref="H80"/>
    <hyperlink r:id="rId78" ref="H81"/>
    <hyperlink r:id="rId79" ref="H82"/>
    <hyperlink r:id="rId80" ref="H83"/>
    <hyperlink r:id="rId81" ref="H84"/>
    <hyperlink r:id="rId82" ref="H85"/>
    <hyperlink r:id="rId83" ref="H86"/>
    <hyperlink r:id="rId84" ref="H87"/>
    <hyperlink r:id="rId85" ref="H88"/>
    <hyperlink r:id="rId86" ref="H89"/>
    <hyperlink r:id="rId87" ref="H90"/>
    <hyperlink r:id="rId88" ref="H91"/>
    <hyperlink r:id="rId89" ref="H92"/>
    <hyperlink r:id="rId90" ref="H93"/>
    <hyperlink r:id="rId91" ref="H94"/>
    <hyperlink r:id="rId92" ref="H95"/>
    <hyperlink r:id="rId93" ref="H96"/>
    <hyperlink r:id="rId94" ref="H97"/>
    <hyperlink r:id="rId95" ref="H98"/>
    <hyperlink r:id="rId96" ref="H99"/>
    <hyperlink r:id="rId97" ref="H100"/>
    <hyperlink r:id="rId98" ref="H101"/>
    <hyperlink r:id="rId99" ref="H102"/>
    <hyperlink r:id="rId100" ref="H103"/>
    <hyperlink r:id="rId101" ref="H104"/>
    <hyperlink r:id="rId102" ref="H105"/>
    <hyperlink r:id="rId103" ref="H106"/>
    <hyperlink r:id="rId104" ref="H107"/>
    <hyperlink r:id="rId105" ref="H108"/>
    <hyperlink r:id="rId106" ref="H109"/>
    <hyperlink r:id="rId107" ref="H110"/>
    <hyperlink r:id="rId108" ref="H111"/>
    <hyperlink r:id="rId109" ref="H112"/>
    <hyperlink r:id="rId110" ref="H113"/>
    <hyperlink r:id="rId111" ref="H114"/>
    <hyperlink r:id="rId112" ref="H115"/>
    <hyperlink r:id="rId113" ref="H116"/>
    <hyperlink r:id="rId114" ref="H117"/>
    <hyperlink r:id="rId115" ref="H118"/>
    <hyperlink r:id="rId116" ref="H119"/>
    <hyperlink r:id="rId117" ref="H120"/>
    <hyperlink r:id="rId118" ref="H121"/>
    <hyperlink r:id="rId119" ref="H122"/>
    <hyperlink r:id="rId120" ref="H123"/>
    <hyperlink r:id="rId121" ref="H124"/>
    <hyperlink r:id="rId122" ref="H125"/>
    <hyperlink r:id="rId123" ref="H126"/>
    <hyperlink r:id="rId124" ref="H127"/>
    <hyperlink r:id="rId125" ref="H128"/>
    <hyperlink r:id="rId126" ref="H129"/>
    <hyperlink r:id="rId127" ref="H130"/>
    <hyperlink r:id="rId128" ref="H131"/>
    <hyperlink r:id="rId129" ref="H132"/>
    <hyperlink r:id="rId130" ref="H133"/>
    <hyperlink r:id="rId131" ref="H134"/>
    <hyperlink r:id="rId132" ref="H135"/>
    <hyperlink r:id="rId133" ref="H136"/>
    <hyperlink r:id="rId134" ref="H137"/>
    <hyperlink r:id="rId135" ref="H138"/>
    <hyperlink r:id="rId136" ref="H139"/>
    <hyperlink r:id="rId137" ref="H140"/>
    <hyperlink r:id="rId138" ref="H141"/>
    <hyperlink r:id="rId139" ref="H142"/>
    <hyperlink r:id="rId140" ref="H143"/>
    <hyperlink r:id="rId141" ref="H144"/>
    <hyperlink r:id="rId142" ref="H145"/>
    <hyperlink r:id="rId143" ref="H146"/>
    <hyperlink r:id="rId144" ref="H147"/>
    <hyperlink r:id="rId145" ref="H148"/>
    <hyperlink r:id="rId146" ref="H149"/>
    <hyperlink r:id="rId147" ref="H150"/>
    <hyperlink r:id="rId148" ref="H151"/>
    <hyperlink r:id="rId149" ref="H152"/>
    <hyperlink r:id="rId150" ref="H153"/>
    <hyperlink r:id="rId151" ref="H154"/>
    <hyperlink r:id="rId152" ref="H155"/>
    <hyperlink r:id="rId153" ref="H156"/>
    <hyperlink r:id="rId154" ref="H157"/>
  </hyperlinks>
  <drawing r:id="rId15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43.14"/>
    <col customWidth="1" min="3" max="3" width="25.71"/>
    <col customWidth="1" min="4" max="4" width="14.43"/>
    <col customWidth="1" min="5" max="7" width="14.0"/>
    <col customWidth="1" min="8" max="8" width="37.0"/>
    <col customWidth="1" min="9" max="18" width="14.43"/>
    <col customWidth="1" min="19" max="26" width="8.0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1" t="s">
        <v>4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/>
      <c r="B2" s="8"/>
      <c r="C2" s="8"/>
      <c r="D2" s="9" t="s">
        <v>5</v>
      </c>
      <c r="E2" s="2" t="s">
        <v>6</v>
      </c>
      <c r="F2" s="3"/>
      <c r="G2" s="4"/>
      <c r="H2" s="8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0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2">
        <v>55102.0</v>
      </c>
      <c r="B4" s="6" t="s">
        <v>13</v>
      </c>
      <c r="C4" s="6" t="s">
        <v>12</v>
      </c>
      <c r="D4" s="15">
        <f t="shared" ref="D4:D101" si="1">ROUND(E4*100/90,0)</f>
        <v>847</v>
      </c>
      <c r="E4" s="16">
        <v>762.0</v>
      </c>
      <c r="F4" s="16">
        <f t="shared" ref="F4:F101" si="2">ROUND(E4*0.95,0)</f>
        <v>724</v>
      </c>
      <c r="G4" s="16">
        <f t="shared" ref="G4:G101" si="3">ROUND(E4*0.9,0)</f>
        <v>686</v>
      </c>
      <c r="H4" s="18" t="str">
        <f>HYPERLINK("http://ks116.ru/img/p/2/1/5/9/2159.jpg","http://ks116.ru/img/p/2/1/5/9/2159.jpg")</f>
        <v>http://ks116.ru/img/p/2/1/5/9/2159.jpg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">
        <v>55002.0</v>
      </c>
      <c r="B5" s="6" t="s">
        <v>18</v>
      </c>
      <c r="C5" s="6" t="s">
        <v>12</v>
      </c>
      <c r="D5" s="15">
        <f t="shared" si="1"/>
        <v>877</v>
      </c>
      <c r="E5" s="16">
        <v>789.0</v>
      </c>
      <c r="F5" s="16">
        <f t="shared" si="2"/>
        <v>750</v>
      </c>
      <c r="G5" s="16">
        <f t="shared" si="3"/>
        <v>710</v>
      </c>
      <c r="H5" s="18" t="str">
        <f>HYPERLINK("http://ks116.ru/img/p/2/1/6/6/2166.jpg","http://ks116.ru/img/p/2/1/6/6/2166.jpg")</f>
        <v>http://ks116.ru/img/p/2/1/6/6/2166.jpg</v>
      </c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2">
        <v>55112.0</v>
      </c>
      <c r="B6" s="6" t="s">
        <v>21</v>
      </c>
      <c r="C6" s="6" t="s">
        <v>12</v>
      </c>
      <c r="D6" s="15">
        <f t="shared" si="1"/>
        <v>736</v>
      </c>
      <c r="E6" s="16">
        <v>662.0</v>
      </c>
      <c r="F6" s="16">
        <f t="shared" si="2"/>
        <v>629</v>
      </c>
      <c r="G6" s="16">
        <f t="shared" si="3"/>
        <v>596</v>
      </c>
      <c r="H6" s="18" t="str">
        <f>HYPERLINK("http://ks116.ru/img/p/2/1/7/3/2173.jpg","http://ks116.ru/img/p/2/1/7/3/2173.jpg")</f>
        <v>http://ks116.ru/img/p/2/1/7/3/2173.jpg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2">
        <v>55012.0</v>
      </c>
      <c r="B7" s="6" t="s">
        <v>24</v>
      </c>
      <c r="C7" s="6" t="s">
        <v>12</v>
      </c>
      <c r="D7" s="15">
        <f t="shared" si="1"/>
        <v>766</v>
      </c>
      <c r="E7" s="16">
        <v>689.0</v>
      </c>
      <c r="F7" s="16">
        <f t="shared" si="2"/>
        <v>655</v>
      </c>
      <c r="G7" s="16">
        <f t="shared" si="3"/>
        <v>620</v>
      </c>
      <c r="H7" s="18" t="str">
        <f>HYPERLINK("http://ks116.ru/img/p/2/1/8/0/2180.jpg","http://ks116.ru/img/p/2/1/8/0/2180.jpg")</f>
        <v>http://ks116.ru/img/p/2/1/8/0/2180.jpg</v>
      </c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2">
        <v>55122.0</v>
      </c>
      <c r="B8" s="6" t="s">
        <v>27</v>
      </c>
      <c r="C8" s="6" t="s">
        <v>12</v>
      </c>
      <c r="D8" s="15">
        <f t="shared" si="1"/>
        <v>847</v>
      </c>
      <c r="E8" s="16">
        <v>762.0</v>
      </c>
      <c r="F8" s="16">
        <f t="shared" si="2"/>
        <v>724</v>
      </c>
      <c r="G8" s="16">
        <f t="shared" si="3"/>
        <v>686</v>
      </c>
      <c r="H8" s="18" t="str">
        <f>HYPERLINK("http://ks116.ru/img/p/2/1/8/7/2187.jpg","http://ks116.ru/img/p/2/1/8/7/2187.jpg")</f>
        <v>http://ks116.ru/img/p/2/1/8/7/2187.jpg</v>
      </c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2">
        <v>55022.0</v>
      </c>
      <c r="B9" s="6" t="s">
        <v>30</v>
      </c>
      <c r="C9" s="6" t="s">
        <v>12</v>
      </c>
      <c r="D9" s="15">
        <f t="shared" si="1"/>
        <v>877</v>
      </c>
      <c r="E9" s="16">
        <v>789.0</v>
      </c>
      <c r="F9" s="16">
        <f t="shared" si="2"/>
        <v>750</v>
      </c>
      <c r="G9" s="16">
        <f t="shared" si="3"/>
        <v>710</v>
      </c>
      <c r="H9" s="18" t="str">
        <f>HYPERLINK("http://ks116.ru/img/p/2/1/9/4/2194.jpg","http://ks116.ru/img/p/2/1/9/4/2194.jpg")</f>
        <v>http://ks116.ru/img/p/2/1/9/4/2194.jpg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2">
        <v>55162.0</v>
      </c>
      <c r="B10" s="6" t="s">
        <v>33</v>
      </c>
      <c r="C10" s="6" t="s">
        <v>12</v>
      </c>
      <c r="D10" s="15">
        <f t="shared" si="1"/>
        <v>769</v>
      </c>
      <c r="E10" s="16">
        <v>692.0</v>
      </c>
      <c r="F10" s="16">
        <f t="shared" si="2"/>
        <v>657</v>
      </c>
      <c r="G10" s="16">
        <f t="shared" si="3"/>
        <v>623</v>
      </c>
      <c r="H10" s="18" t="str">
        <f>HYPERLINK("http://ks116.ru/img/p/2/2/0/1/2201.jpg","http://ks116.ru/img/p/2/2/0/1/2201.jpg")</f>
        <v>http://ks116.ru/img/p/2/2/0/1/2201.jpg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2">
        <v>55062.0</v>
      </c>
      <c r="B11" s="6" t="s">
        <v>35</v>
      </c>
      <c r="C11" s="6" t="s">
        <v>12</v>
      </c>
      <c r="D11" s="15">
        <f t="shared" si="1"/>
        <v>799</v>
      </c>
      <c r="E11" s="16">
        <v>719.0</v>
      </c>
      <c r="F11" s="16">
        <f t="shared" si="2"/>
        <v>683</v>
      </c>
      <c r="G11" s="16">
        <f t="shared" si="3"/>
        <v>647</v>
      </c>
      <c r="H11" s="18" t="str">
        <f>HYPERLINK("http://ks116.ru/img/p/2/2/0/8/2208.jpg","http://ks116.ru/img/p/2/2/0/8/2208.jpg")</f>
        <v>http://ks116.ru/img/p/2/2/0/8/2208.jpg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2">
        <v>55172.0</v>
      </c>
      <c r="B12" s="6" t="s">
        <v>38</v>
      </c>
      <c r="C12" s="6" t="s">
        <v>12</v>
      </c>
      <c r="D12" s="15">
        <f t="shared" si="1"/>
        <v>869</v>
      </c>
      <c r="E12" s="16">
        <v>782.0</v>
      </c>
      <c r="F12" s="16">
        <f t="shared" si="2"/>
        <v>743</v>
      </c>
      <c r="G12" s="16">
        <f t="shared" si="3"/>
        <v>704</v>
      </c>
      <c r="H12" s="18" t="str">
        <f>HYPERLINK("http://ks116.ru/img/p/2/2/1/5/2215.jpg","http://ks116.ru/img/p/2/2/1/5/2215.jpg")</f>
        <v>http://ks116.ru/img/p/2/2/1/5/2215.jpg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2">
        <v>55072.0</v>
      </c>
      <c r="B13" s="6" t="s">
        <v>41</v>
      </c>
      <c r="C13" s="6" t="s">
        <v>12</v>
      </c>
      <c r="D13" s="15">
        <f t="shared" si="1"/>
        <v>899</v>
      </c>
      <c r="E13" s="16">
        <v>809.0</v>
      </c>
      <c r="F13" s="16">
        <f t="shared" si="2"/>
        <v>769</v>
      </c>
      <c r="G13" s="16">
        <f t="shared" si="3"/>
        <v>728</v>
      </c>
      <c r="H13" s="18" t="str">
        <f>HYPERLINK("http://ks116.ru/img/p/2/2/2/2/2222.jpg","http://ks116.ru/img/p/2/2/2/2/2222.jpg")</f>
        <v>http://ks116.ru/img/p/2/2/2/2/2222.jpg</v>
      </c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2">
        <v>55182.0</v>
      </c>
      <c r="B14" s="6" t="s">
        <v>44</v>
      </c>
      <c r="C14" s="6" t="s">
        <v>12</v>
      </c>
      <c r="D14" s="15">
        <f t="shared" si="1"/>
        <v>736</v>
      </c>
      <c r="E14" s="16">
        <v>662.0</v>
      </c>
      <c r="F14" s="16">
        <f t="shared" si="2"/>
        <v>629</v>
      </c>
      <c r="G14" s="16">
        <f t="shared" si="3"/>
        <v>596</v>
      </c>
      <c r="H14" s="18" t="str">
        <f>HYPERLINK("http://ks116.ru/img/p/2/2/2/9/2229.jpg","http://ks116.ru/img/p/2/2/2/9/2229.jpg")</f>
        <v>http://ks116.ru/img/p/2/2/2/9/2229.jpg</v>
      </c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2">
        <v>55082.0</v>
      </c>
      <c r="B15" s="6" t="s">
        <v>47</v>
      </c>
      <c r="C15" s="6" t="s">
        <v>12</v>
      </c>
      <c r="D15" s="15">
        <f t="shared" si="1"/>
        <v>766</v>
      </c>
      <c r="E15" s="16">
        <v>689.0</v>
      </c>
      <c r="F15" s="16">
        <f t="shared" si="2"/>
        <v>655</v>
      </c>
      <c r="G15" s="16">
        <f t="shared" si="3"/>
        <v>620</v>
      </c>
      <c r="H15" s="18" t="str">
        <f>HYPERLINK("http://ks116.ru/img/p/2/2/3/6/2236.jpg","http://ks116.ru/img/p/2/2/3/6/2236.jpg")</f>
        <v>http://ks116.ru/img/p/2/2/3/6/2236.jpg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2">
        <v>55192.0</v>
      </c>
      <c r="B16" s="6" t="s">
        <v>50</v>
      </c>
      <c r="C16" s="6" t="s">
        <v>12</v>
      </c>
      <c r="D16" s="15">
        <f t="shared" si="1"/>
        <v>847</v>
      </c>
      <c r="E16" s="16">
        <v>762.0</v>
      </c>
      <c r="F16" s="16">
        <f t="shared" si="2"/>
        <v>724</v>
      </c>
      <c r="G16" s="16">
        <f t="shared" si="3"/>
        <v>686</v>
      </c>
      <c r="H16" s="18" t="str">
        <f>HYPERLINK("http://ks116.ru/img/p/2/2/4/3/2243.jpg","http://ks116.ru/img/p/2/2/4/3/2243.jpg")</f>
        <v>http://ks116.ru/img/p/2/2/4/3/2243.jpg</v>
      </c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2">
        <v>55092.0</v>
      </c>
      <c r="B17" s="6" t="s">
        <v>53</v>
      </c>
      <c r="C17" s="6" t="s">
        <v>12</v>
      </c>
      <c r="D17" s="15">
        <f t="shared" si="1"/>
        <v>877</v>
      </c>
      <c r="E17" s="16">
        <v>789.0</v>
      </c>
      <c r="F17" s="16">
        <f t="shared" si="2"/>
        <v>750</v>
      </c>
      <c r="G17" s="16">
        <f t="shared" si="3"/>
        <v>710</v>
      </c>
      <c r="H17" s="18" t="str">
        <f>HYPERLINK("http://ks116.ru/img/p/2/2/5/0/2250.jpg","http://ks116.ru/img/p/2/2/5/0/2250.jpg")</f>
        <v>http://ks116.ru/img/p/2/2/5/0/2250.jpg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2">
        <v>55104.0</v>
      </c>
      <c r="B18" s="6" t="s">
        <v>56</v>
      </c>
      <c r="C18" s="6" t="s">
        <v>12</v>
      </c>
      <c r="D18" s="15">
        <f t="shared" si="1"/>
        <v>847</v>
      </c>
      <c r="E18" s="16">
        <v>762.0</v>
      </c>
      <c r="F18" s="16">
        <f t="shared" si="2"/>
        <v>724</v>
      </c>
      <c r="G18" s="16">
        <f t="shared" si="3"/>
        <v>686</v>
      </c>
      <c r="H18" s="18" t="str">
        <f>HYPERLINK("http://ks116.ru/img/p/2/3/5/5/2355.jpg","http://ks116.ru/img/p/2/3/5/5/2355.jpg")</f>
        <v>http://ks116.ru/img/p/2/3/5/5/2355.jpg</v>
      </c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2">
        <v>55004.0</v>
      </c>
      <c r="B19" s="6" t="s">
        <v>59</v>
      </c>
      <c r="C19" s="6" t="s">
        <v>12</v>
      </c>
      <c r="D19" s="15">
        <f t="shared" si="1"/>
        <v>877</v>
      </c>
      <c r="E19" s="16">
        <v>789.0</v>
      </c>
      <c r="F19" s="16">
        <f t="shared" si="2"/>
        <v>750</v>
      </c>
      <c r="G19" s="16">
        <f t="shared" si="3"/>
        <v>710</v>
      </c>
      <c r="H19" s="18" t="str">
        <f>HYPERLINK("http://ks116.ru/img/p/2/3/6/3/2363.jpg","http://ks116.ru/img/p/2/3/6/3/2363.jpg")</f>
        <v>http://ks116.ru/img/p/2/3/6/3/2363.jpg</v>
      </c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2">
        <v>55114.0</v>
      </c>
      <c r="B20" s="6" t="s">
        <v>61</v>
      </c>
      <c r="C20" s="6" t="s">
        <v>12</v>
      </c>
      <c r="D20" s="15">
        <f t="shared" si="1"/>
        <v>736</v>
      </c>
      <c r="E20" s="16">
        <v>662.0</v>
      </c>
      <c r="F20" s="16">
        <f t="shared" si="2"/>
        <v>629</v>
      </c>
      <c r="G20" s="16">
        <f t="shared" si="3"/>
        <v>596</v>
      </c>
      <c r="H20" s="18" t="str">
        <f>HYPERLINK("http://ks116.ru/img/p/2/3/7/0/2370.jpg","http://ks116.ru/img/p/2/3/7/0/2370.jpg")</f>
        <v>http://ks116.ru/img/p/2/3/7/0/2370.jpg</v>
      </c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2">
        <v>55014.0</v>
      </c>
      <c r="B21" s="6" t="s">
        <v>65</v>
      </c>
      <c r="C21" s="6" t="s">
        <v>12</v>
      </c>
      <c r="D21" s="15">
        <f t="shared" si="1"/>
        <v>766</v>
      </c>
      <c r="E21" s="16">
        <v>689.0</v>
      </c>
      <c r="F21" s="16">
        <f t="shared" si="2"/>
        <v>655</v>
      </c>
      <c r="G21" s="16">
        <f t="shared" si="3"/>
        <v>620</v>
      </c>
      <c r="H21" s="18" t="str">
        <f>HYPERLINK("http://ks116.ru/img/p/2/3/7/7/2377.jpg","http://ks116.ru/img/p/2/3/7/7/2377.jpg")</f>
        <v>http://ks116.ru/img/p/2/3/7/7/2377.jpg</v>
      </c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2">
        <v>55124.0</v>
      </c>
      <c r="B22" s="6" t="s">
        <v>67</v>
      </c>
      <c r="C22" s="6" t="s">
        <v>12</v>
      </c>
      <c r="D22" s="15">
        <f t="shared" si="1"/>
        <v>847</v>
      </c>
      <c r="E22" s="16">
        <v>762.0</v>
      </c>
      <c r="F22" s="16">
        <f t="shared" si="2"/>
        <v>724</v>
      </c>
      <c r="G22" s="16">
        <f t="shared" si="3"/>
        <v>686</v>
      </c>
      <c r="H22" s="18" t="str">
        <f>HYPERLINK("http://ks116.ru/img/p/2/3/8/4/2384.jpg","http://ks116.ru/img/p/2/3/8/4/2384.jpg")</f>
        <v>http://ks116.ru/img/p/2/3/8/4/2384.jpg</v>
      </c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2">
        <v>55024.0</v>
      </c>
      <c r="B23" s="6" t="s">
        <v>70</v>
      </c>
      <c r="C23" s="6" t="s">
        <v>12</v>
      </c>
      <c r="D23" s="15">
        <f t="shared" si="1"/>
        <v>877</v>
      </c>
      <c r="E23" s="16">
        <v>789.0</v>
      </c>
      <c r="F23" s="16">
        <f t="shared" si="2"/>
        <v>750</v>
      </c>
      <c r="G23" s="16">
        <f t="shared" si="3"/>
        <v>710</v>
      </c>
      <c r="H23" s="18" t="str">
        <f>HYPERLINK("http://ks116.ru/img/p/2/3/9/1/2391.jpg","http://ks116.ru/img/p/2/3/9/1/2391.jpg")</f>
        <v>http://ks116.ru/img/p/2/3/9/1/2391.jpg</v>
      </c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2">
        <v>55164.0</v>
      </c>
      <c r="B24" s="6" t="s">
        <v>73</v>
      </c>
      <c r="C24" s="6" t="s">
        <v>12</v>
      </c>
      <c r="D24" s="15">
        <f t="shared" si="1"/>
        <v>769</v>
      </c>
      <c r="E24" s="16">
        <v>692.0</v>
      </c>
      <c r="F24" s="16">
        <f t="shared" si="2"/>
        <v>657</v>
      </c>
      <c r="G24" s="16">
        <f t="shared" si="3"/>
        <v>623</v>
      </c>
      <c r="H24" s="18" t="str">
        <f>HYPERLINK("http://ks116.ru/img/p/2/3/9/8/2398.jpg","http://ks116.ru/img/p/2/3/9/8/2398.jpg")</f>
        <v>http://ks116.ru/img/p/2/3/9/8/2398.jpg</v>
      </c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12">
        <v>55064.0</v>
      </c>
      <c r="B25" s="6" t="s">
        <v>76</v>
      </c>
      <c r="C25" s="6" t="s">
        <v>12</v>
      </c>
      <c r="D25" s="15">
        <f t="shared" si="1"/>
        <v>799</v>
      </c>
      <c r="E25" s="16">
        <v>719.0</v>
      </c>
      <c r="F25" s="16">
        <f t="shared" si="2"/>
        <v>683</v>
      </c>
      <c r="G25" s="16">
        <f t="shared" si="3"/>
        <v>647</v>
      </c>
      <c r="H25" s="18" t="str">
        <f>HYPERLINK("http://ks116.ru/img/p/2/4/0/5/2405.jpg","http://ks116.ru/img/p/2/4/0/5/2405.jpg")</f>
        <v>http://ks116.ru/img/p/2/4/0/5/2405.jpg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12">
        <v>55174.0</v>
      </c>
      <c r="B26" s="6" t="s">
        <v>80</v>
      </c>
      <c r="C26" s="6" t="s">
        <v>12</v>
      </c>
      <c r="D26" s="15">
        <f t="shared" si="1"/>
        <v>869</v>
      </c>
      <c r="E26" s="16">
        <v>782.0</v>
      </c>
      <c r="F26" s="16">
        <f t="shared" si="2"/>
        <v>743</v>
      </c>
      <c r="G26" s="16">
        <f t="shared" si="3"/>
        <v>704</v>
      </c>
      <c r="H26" s="18" t="str">
        <f>HYPERLINK("http://ks116.ru/img/p/2/4/1/2/2412.jpg","http://ks116.ru/img/p/2/4/1/2/2412.jpg")</f>
        <v>http://ks116.ru/img/p/2/4/1/2/2412.jpg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12">
        <v>55074.0</v>
      </c>
      <c r="B27" s="6" t="s">
        <v>83</v>
      </c>
      <c r="C27" s="6" t="s">
        <v>12</v>
      </c>
      <c r="D27" s="15">
        <f t="shared" si="1"/>
        <v>899</v>
      </c>
      <c r="E27" s="16">
        <v>809.0</v>
      </c>
      <c r="F27" s="16">
        <f t="shared" si="2"/>
        <v>769</v>
      </c>
      <c r="G27" s="16">
        <f t="shared" si="3"/>
        <v>728</v>
      </c>
      <c r="H27" s="18" t="str">
        <f>HYPERLINK("http://ks116.ru/img/p/2/4/1/9/2419.jpg","http://ks116.ru/img/p/2/4/1/9/2419.jpg")</f>
        <v>http://ks116.ru/img/p/2/4/1/9/2419.jpg</v>
      </c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4.25" customHeight="1">
      <c r="A28" s="12">
        <v>55184.0</v>
      </c>
      <c r="B28" s="6" t="s">
        <v>86</v>
      </c>
      <c r="C28" s="6" t="s">
        <v>12</v>
      </c>
      <c r="D28" s="15">
        <f t="shared" si="1"/>
        <v>736</v>
      </c>
      <c r="E28" s="16">
        <v>662.0</v>
      </c>
      <c r="F28" s="16">
        <f t="shared" si="2"/>
        <v>629</v>
      </c>
      <c r="G28" s="16">
        <f t="shared" si="3"/>
        <v>596</v>
      </c>
      <c r="H28" s="18" t="str">
        <f>HYPERLINK("http://ks116.ru/img/p/2/4/2/6/2426.jpg","http://ks116.ru/img/p/2/4/2/6/2426.jpg")</f>
        <v>http://ks116.ru/img/p/2/4/2/6/2426.jpg</v>
      </c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12">
        <v>55084.0</v>
      </c>
      <c r="B29" s="6" t="s">
        <v>88</v>
      </c>
      <c r="C29" s="6" t="s">
        <v>12</v>
      </c>
      <c r="D29" s="15">
        <f t="shared" si="1"/>
        <v>766</v>
      </c>
      <c r="E29" s="16">
        <v>689.0</v>
      </c>
      <c r="F29" s="16">
        <f t="shared" si="2"/>
        <v>655</v>
      </c>
      <c r="G29" s="16">
        <f t="shared" si="3"/>
        <v>620</v>
      </c>
      <c r="H29" s="18" t="str">
        <f>HYPERLINK("http://ks116.ru/img/p/2/4/3/3/2433.jpg","http://ks116.ru/img/p/2/4/3/3/2433.jpg")</f>
        <v>http://ks116.ru/img/p/2/4/3/3/2433.jpg</v>
      </c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4.25" customHeight="1">
      <c r="A30" s="12">
        <v>55194.0</v>
      </c>
      <c r="B30" s="6" t="s">
        <v>91</v>
      </c>
      <c r="C30" s="6" t="s">
        <v>12</v>
      </c>
      <c r="D30" s="15">
        <f t="shared" si="1"/>
        <v>847</v>
      </c>
      <c r="E30" s="16">
        <v>762.0</v>
      </c>
      <c r="F30" s="16">
        <f t="shared" si="2"/>
        <v>724</v>
      </c>
      <c r="G30" s="16">
        <f t="shared" si="3"/>
        <v>686</v>
      </c>
      <c r="H30" s="18" t="str">
        <f>HYPERLINK("http://ks116.ru/img/p/2/4/4/0/2440.jpg","http://ks116.ru/img/p/2/4/4/0/2440.jpg")</f>
        <v>http://ks116.ru/img/p/2/4/4/0/2440.jpg</v>
      </c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4.25" customHeight="1">
      <c r="A31" s="12">
        <v>55094.0</v>
      </c>
      <c r="B31" s="6" t="s">
        <v>94</v>
      </c>
      <c r="C31" s="6" t="s">
        <v>12</v>
      </c>
      <c r="D31" s="15">
        <f t="shared" si="1"/>
        <v>877</v>
      </c>
      <c r="E31" s="16">
        <v>789.0</v>
      </c>
      <c r="F31" s="16">
        <f t="shared" si="2"/>
        <v>750</v>
      </c>
      <c r="G31" s="16">
        <f t="shared" si="3"/>
        <v>710</v>
      </c>
      <c r="H31" s="18" t="str">
        <f>HYPERLINK("http://ks116.ru/img/p/2/4/4/7/2447.jpg","http://ks116.ru/img/p/2/4/4/7/2447.jpg")</f>
        <v>http://ks116.ru/img/p/2/4/4/7/2447.jpg</v>
      </c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12">
        <v>56102.0</v>
      </c>
      <c r="B32" s="6" t="s">
        <v>98</v>
      </c>
      <c r="C32" s="6" t="s">
        <v>97</v>
      </c>
      <c r="D32" s="15">
        <f t="shared" si="1"/>
        <v>847</v>
      </c>
      <c r="E32" s="16">
        <v>762.0</v>
      </c>
      <c r="F32" s="16">
        <f t="shared" si="2"/>
        <v>724</v>
      </c>
      <c r="G32" s="16">
        <f t="shared" si="3"/>
        <v>686</v>
      </c>
      <c r="H32" s="18" t="str">
        <f>HYPERLINK("http://ks116.ru/img/p/2/6/5/8/2658.jpg","http://ks116.ru/img/p/2/6/5/8/2658.jpg")</f>
        <v>http://ks116.ru/img/p/2/6/5/8/2658.jpg</v>
      </c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12">
        <v>56002.0</v>
      </c>
      <c r="B33" s="6" t="s">
        <v>101</v>
      </c>
      <c r="C33" s="6" t="s">
        <v>97</v>
      </c>
      <c r="D33" s="15">
        <f t="shared" si="1"/>
        <v>877</v>
      </c>
      <c r="E33" s="16">
        <v>789.0</v>
      </c>
      <c r="F33" s="16">
        <f t="shared" si="2"/>
        <v>750</v>
      </c>
      <c r="G33" s="16">
        <f t="shared" si="3"/>
        <v>710</v>
      </c>
      <c r="H33" s="18" t="str">
        <f>HYPERLINK("http://ks116.ru/img/p/2/6/6/7/2667.jpg","http://ks116.ru/img/p/2/6/6/7/2667.jpg")</f>
        <v>http://ks116.ru/img/p/2/6/6/7/2667.jpg</v>
      </c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12">
        <v>56112.0</v>
      </c>
      <c r="B34" s="6" t="s">
        <v>103</v>
      </c>
      <c r="C34" s="6" t="s">
        <v>97</v>
      </c>
      <c r="D34" s="15">
        <f t="shared" si="1"/>
        <v>736</v>
      </c>
      <c r="E34" s="16">
        <v>662.0</v>
      </c>
      <c r="F34" s="16">
        <f t="shared" si="2"/>
        <v>629</v>
      </c>
      <c r="G34" s="16">
        <f t="shared" si="3"/>
        <v>596</v>
      </c>
      <c r="H34" s="18" t="str">
        <f>HYPERLINK("http://ks116.ru/img/p/2/6/7/4/2674.jpg","http://ks116.ru/img/p/2/6/7/4/2674.jpg")</f>
        <v>http://ks116.ru/img/p/2/6/7/4/2674.jpg</v>
      </c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12">
        <v>56012.0</v>
      </c>
      <c r="B35" s="6" t="s">
        <v>106</v>
      </c>
      <c r="C35" s="6" t="s">
        <v>97</v>
      </c>
      <c r="D35" s="15">
        <f t="shared" si="1"/>
        <v>766</v>
      </c>
      <c r="E35" s="16">
        <v>689.0</v>
      </c>
      <c r="F35" s="16">
        <f t="shared" si="2"/>
        <v>655</v>
      </c>
      <c r="G35" s="16">
        <f t="shared" si="3"/>
        <v>620</v>
      </c>
      <c r="H35" s="18" t="str">
        <f>HYPERLINK("http://ks116.ru/img/p/2/6/8/1/2681.jpg","http://ks116.ru/img/p/2/6/8/1/2681.jpg")</f>
        <v>http://ks116.ru/img/p/2/6/8/1/2681.jpg</v>
      </c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12">
        <v>56122.0</v>
      </c>
      <c r="B36" s="6" t="s">
        <v>109</v>
      </c>
      <c r="C36" s="6" t="s">
        <v>97</v>
      </c>
      <c r="D36" s="15">
        <f t="shared" si="1"/>
        <v>847</v>
      </c>
      <c r="E36" s="16">
        <v>762.0</v>
      </c>
      <c r="F36" s="16">
        <f t="shared" si="2"/>
        <v>724</v>
      </c>
      <c r="G36" s="16">
        <f t="shared" si="3"/>
        <v>686</v>
      </c>
      <c r="H36" s="18" t="str">
        <f>HYPERLINK("http://ks116.ru/img/p/2/6/8/8/2688.jpg","http://ks116.ru/img/p/2/6/8/8/2688.jpg")</f>
        <v>http://ks116.ru/img/p/2/6/8/8/2688.jpg</v>
      </c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12">
        <v>56022.0</v>
      </c>
      <c r="B37" s="6" t="s">
        <v>113</v>
      </c>
      <c r="C37" s="6" t="s">
        <v>97</v>
      </c>
      <c r="D37" s="15">
        <f t="shared" si="1"/>
        <v>877</v>
      </c>
      <c r="E37" s="16">
        <v>789.0</v>
      </c>
      <c r="F37" s="16">
        <f t="shared" si="2"/>
        <v>750</v>
      </c>
      <c r="G37" s="16">
        <f t="shared" si="3"/>
        <v>710</v>
      </c>
      <c r="H37" s="18" t="str">
        <f>HYPERLINK("http://ks116.ru/img/p/2/6/9/5/2695.jpg","http://ks116.ru/img/p/2/6/9/5/2695.jpg")</f>
        <v>http://ks116.ru/img/p/2/6/9/5/2695.jpg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4.25" customHeight="1">
      <c r="A38" s="12">
        <v>56162.0</v>
      </c>
      <c r="B38" s="6" t="s">
        <v>116</v>
      </c>
      <c r="C38" s="6" t="s">
        <v>97</v>
      </c>
      <c r="D38" s="15">
        <f t="shared" si="1"/>
        <v>769</v>
      </c>
      <c r="E38" s="16">
        <v>692.0</v>
      </c>
      <c r="F38" s="16">
        <f t="shared" si="2"/>
        <v>657</v>
      </c>
      <c r="G38" s="16">
        <f t="shared" si="3"/>
        <v>623</v>
      </c>
      <c r="H38" s="18" t="str">
        <f>HYPERLINK("http://ks116.ru/img/p/2/7/0/7/2707.jpg","http://ks116.ru/img/p/2/7/0/7/2707.jpg")</f>
        <v>http://ks116.ru/img/p/2/7/0/7/2707.jpg</v>
      </c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12">
        <v>56062.0</v>
      </c>
      <c r="B39" s="6" t="s">
        <v>119</v>
      </c>
      <c r="C39" s="6" t="s">
        <v>97</v>
      </c>
      <c r="D39" s="15">
        <f t="shared" si="1"/>
        <v>799</v>
      </c>
      <c r="E39" s="16">
        <v>719.0</v>
      </c>
      <c r="F39" s="16">
        <f t="shared" si="2"/>
        <v>683</v>
      </c>
      <c r="G39" s="16">
        <f t="shared" si="3"/>
        <v>647</v>
      </c>
      <c r="H39" s="18" t="str">
        <f>HYPERLINK("http://ks116.ru/img/p/2/7/1/4/2714.jpg","http://ks116.ru/img/p/2/7/1/4/2714.jpg")</f>
        <v>http://ks116.ru/img/p/2/7/1/4/2714.jpg</v>
      </c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4.25" customHeight="1">
      <c r="A40" s="12">
        <v>56172.0</v>
      </c>
      <c r="B40" s="6" t="s">
        <v>122</v>
      </c>
      <c r="C40" s="6" t="s">
        <v>97</v>
      </c>
      <c r="D40" s="15">
        <f t="shared" si="1"/>
        <v>869</v>
      </c>
      <c r="E40" s="16">
        <v>782.0</v>
      </c>
      <c r="F40" s="16">
        <f t="shared" si="2"/>
        <v>743</v>
      </c>
      <c r="G40" s="16">
        <f t="shared" si="3"/>
        <v>704</v>
      </c>
      <c r="H40" s="18" t="str">
        <f>HYPERLINK("http://ks116.ru/img/p/2/7/1/6/2716.jpg","http://ks116.ru/img/p/2/7/1/6/2716.jpg")</f>
        <v>http://ks116.ru/img/p/2/7/1/6/2716.jpg</v>
      </c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12">
        <v>56072.0</v>
      </c>
      <c r="B41" s="6" t="s">
        <v>125</v>
      </c>
      <c r="C41" s="6" t="s">
        <v>97</v>
      </c>
      <c r="D41" s="15">
        <f t="shared" si="1"/>
        <v>899</v>
      </c>
      <c r="E41" s="16">
        <v>809.0</v>
      </c>
      <c r="F41" s="16">
        <f t="shared" si="2"/>
        <v>769</v>
      </c>
      <c r="G41" s="16">
        <f t="shared" si="3"/>
        <v>728</v>
      </c>
      <c r="H41" s="18" t="str">
        <f>HYPERLINK("http://ks116.ru/img/p/2/7/2/8/2728.jpg","http://ks116.ru/img/p/2/7/2/8/2728.jpg")</f>
        <v>http://ks116.ru/img/p/2/7/2/8/2728.jpg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12">
        <v>56192.0</v>
      </c>
      <c r="B42" s="6" t="s">
        <v>127</v>
      </c>
      <c r="C42" s="6" t="s">
        <v>97</v>
      </c>
      <c r="D42" s="15">
        <f t="shared" si="1"/>
        <v>847</v>
      </c>
      <c r="E42" s="16">
        <v>762.0</v>
      </c>
      <c r="F42" s="16">
        <f t="shared" si="2"/>
        <v>724</v>
      </c>
      <c r="G42" s="16">
        <f t="shared" si="3"/>
        <v>686</v>
      </c>
      <c r="H42" s="18" t="str">
        <f>HYPERLINK("http://ks116.ru/img/p/2/7/3/0/2730.jpg","http://ks116.ru/img/p/2/7/3/0/2730.jpg")</f>
        <v>http://ks116.ru/img/p/2/7/3/0/2730.jpg</v>
      </c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12">
        <v>56092.0</v>
      </c>
      <c r="B43" s="6" t="s">
        <v>130</v>
      </c>
      <c r="C43" s="6" t="s">
        <v>97</v>
      </c>
      <c r="D43" s="15">
        <f t="shared" si="1"/>
        <v>877</v>
      </c>
      <c r="E43" s="16">
        <v>789.0</v>
      </c>
      <c r="F43" s="16">
        <f t="shared" si="2"/>
        <v>750</v>
      </c>
      <c r="G43" s="16">
        <f t="shared" si="3"/>
        <v>710</v>
      </c>
      <c r="H43" s="18" t="str">
        <f>HYPERLINK("http://ks116.ru/img/p/2/7/3/7/2737.jpg","http://ks116.ru/img/p/2/7/3/7/2737.jpg")</f>
        <v>http://ks116.ru/img/p/2/7/3/7/2737.jpg</v>
      </c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12">
        <v>56182.0</v>
      </c>
      <c r="B44" s="6" t="s">
        <v>134</v>
      </c>
      <c r="C44" s="6" t="s">
        <v>97</v>
      </c>
      <c r="D44" s="15">
        <f t="shared" si="1"/>
        <v>736</v>
      </c>
      <c r="E44" s="16">
        <v>662.0</v>
      </c>
      <c r="F44" s="16">
        <f t="shared" si="2"/>
        <v>629</v>
      </c>
      <c r="G44" s="16">
        <f t="shared" si="3"/>
        <v>596</v>
      </c>
      <c r="H44" s="18" t="str">
        <f>HYPERLINK("http://ks116.ru/img/p/2/7/4/4/2744.jpg","http://ks116.ru/img/p/2/7/4/4/2744.jpg")</f>
        <v>http://ks116.ru/img/p/2/7/4/4/2744.jpg</v>
      </c>
      <c r="I44" s="6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12">
        <v>56082.0</v>
      </c>
      <c r="B45" s="6" t="s">
        <v>137</v>
      </c>
      <c r="C45" s="6" t="s">
        <v>97</v>
      </c>
      <c r="D45" s="15">
        <f t="shared" si="1"/>
        <v>766</v>
      </c>
      <c r="E45" s="16">
        <v>689.0</v>
      </c>
      <c r="F45" s="16">
        <f t="shared" si="2"/>
        <v>655</v>
      </c>
      <c r="G45" s="16">
        <f t="shared" si="3"/>
        <v>620</v>
      </c>
      <c r="H45" s="18" t="str">
        <f>HYPERLINK("http://ks116.ru/img/p/2/7/5/1/2751.jpg","http://ks116.ru/img/p/2/7/5/1/2751.jpg")</f>
        <v>http://ks116.ru/img/p/2/7/5/1/2751.jpg</v>
      </c>
      <c r="I45" s="6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12">
        <v>56104.0</v>
      </c>
      <c r="B46" s="6" t="s">
        <v>139</v>
      </c>
      <c r="C46" s="6" t="s">
        <v>97</v>
      </c>
      <c r="D46" s="15">
        <f t="shared" si="1"/>
        <v>847</v>
      </c>
      <c r="E46" s="16">
        <v>762.0</v>
      </c>
      <c r="F46" s="16">
        <f t="shared" si="2"/>
        <v>724</v>
      </c>
      <c r="G46" s="16">
        <f t="shared" si="3"/>
        <v>686</v>
      </c>
      <c r="H46" s="18" t="str">
        <f>HYPERLINK("http://ks116.ru/img/p/2/7/5/8/2758.jpg","http://ks116.ru/img/p/2/7/5/8/2758.jpg")</f>
        <v>http://ks116.ru/img/p/2/7/5/8/2758.jpg</v>
      </c>
      <c r="I46" s="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12">
        <v>56004.0</v>
      </c>
      <c r="B47" s="6" t="s">
        <v>142</v>
      </c>
      <c r="C47" s="6" t="s">
        <v>97</v>
      </c>
      <c r="D47" s="15">
        <f t="shared" si="1"/>
        <v>877</v>
      </c>
      <c r="E47" s="16">
        <v>789.0</v>
      </c>
      <c r="F47" s="16">
        <f t="shared" si="2"/>
        <v>750</v>
      </c>
      <c r="G47" s="16">
        <f t="shared" si="3"/>
        <v>710</v>
      </c>
      <c r="H47" s="18" t="str">
        <f>HYPERLINK("http://ks116.ru/img/p/2/7/6/5/2765.jpg","http://ks116.ru/img/p/2/7/6/5/2765.jpg")</f>
        <v>http://ks116.ru/img/p/2/7/6/5/2765.jpg</v>
      </c>
      <c r="I47" s="6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12">
        <v>56124.0</v>
      </c>
      <c r="B48" s="6" t="s">
        <v>146</v>
      </c>
      <c r="C48" s="6" t="s">
        <v>97</v>
      </c>
      <c r="D48" s="15">
        <f t="shared" si="1"/>
        <v>847</v>
      </c>
      <c r="E48" s="16">
        <v>762.0</v>
      </c>
      <c r="F48" s="16">
        <f t="shared" si="2"/>
        <v>724</v>
      </c>
      <c r="G48" s="16">
        <f t="shared" si="3"/>
        <v>686</v>
      </c>
      <c r="H48" s="18" t="str">
        <f>HYPERLINK("http://ks116.ru/img/p/2/7/7/2/2772.jpg","http://ks116.ru/img/p/2/7/7/2/2772.jpg")</f>
        <v>http://ks116.ru/img/p/2/7/7/2/2772.jpg</v>
      </c>
      <c r="I48" s="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12">
        <v>56024.0</v>
      </c>
      <c r="B49" s="6" t="s">
        <v>150</v>
      </c>
      <c r="C49" s="6" t="s">
        <v>97</v>
      </c>
      <c r="D49" s="15">
        <f t="shared" si="1"/>
        <v>877</v>
      </c>
      <c r="E49" s="16">
        <v>789.0</v>
      </c>
      <c r="F49" s="16">
        <f t="shared" si="2"/>
        <v>750</v>
      </c>
      <c r="G49" s="16">
        <f t="shared" si="3"/>
        <v>710</v>
      </c>
      <c r="H49" s="18" t="str">
        <f>HYPERLINK("http://ks116.ru/img/p/2/7/7/9/2779.jpg","http://ks116.ru/img/p/2/7/7/9/2779.jpg")</f>
        <v>http://ks116.ru/img/p/2/7/7/9/2779.jpg</v>
      </c>
      <c r="I49" s="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12">
        <v>56174.0</v>
      </c>
      <c r="B50" s="6" t="s">
        <v>153</v>
      </c>
      <c r="C50" s="6" t="s">
        <v>97</v>
      </c>
      <c r="D50" s="15">
        <f t="shared" si="1"/>
        <v>869</v>
      </c>
      <c r="E50" s="16">
        <v>782.0</v>
      </c>
      <c r="F50" s="16">
        <f t="shared" si="2"/>
        <v>743</v>
      </c>
      <c r="G50" s="16">
        <f t="shared" si="3"/>
        <v>704</v>
      </c>
      <c r="H50" s="18" t="str">
        <f>HYPERLINK("http://ks116.ru/img/p/2/7/8/6/2786.jpg","http://ks116.ru/img/p/2/7/8/6/2786.jpg")</f>
        <v>http://ks116.ru/img/p/2/7/8/6/2786.jpg</v>
      </c>
      <c r="I50" s="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12">
        <v>56074.0</v>
      </c>
      <c r="B51" s="6" t="s">
        <v>156</v>
      </c>
      <c r="C51" s="6" t="s">
        <v>97</v>
      </c>
      <c r="D51" s="15">
        <f t="shared" si="1"/>
        <v>899</v>
      </c>
      <c r="E51" s="16">
        <v>809.0</v>
      </c>
      <c r="F51" s="16">
        <f t="shared" si="2"/>
        <v>769</v>
      </c>
      <c r="G51" s="16">
        <f t="shared" si="3"/>
        <v>728</v>
      </c>
      <c r="H51" s="18" t="str">
        <f>HYPERLINK("http://ks116.ru/img/p/2/7/9/3/2793.jpg","http://ks116.ru/img/p/2/7/9/3/2793.jpg")</f>
        <v>http://ks116.ru/img/p/2/7/9/3/2793.jpg</v>
      </c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12">
        <v>56194.0</v>
      </c>
      <c r="B52" s="6" t="s">
        <v>159</v>
      </c>
      <c r="C52" s="6" t="s">
        <v>97</v>
      </c>
      <c r="D52" s="15">
        <f t="shared" si="1"/>
        <v>847</v>
      </c>
      <c r="E52" s="16">
        <v>762.0</v>
      </c>
      <c r="F52" s="16">
        <f t="shared" si="2"/>
        <v>724</v>
      </c>
      <c r="G52" s="16">
        <f t="shared" si="3"/>
        <v>686</v>
      </c>
      <c r="H52" s="18" t="str">
        <f>HYPERLINK("http://ks116.ru/img/p/2/8/0/0/2800.jpg","http://ks116.ru/img/p/2/8/0/0/2800.jpg")</f>
        <v>http://ks116.ru/img/p/2/8/0/0/2800.jpg</v>
      </c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12">
        <v>56094.0</v>
      </c>
      <c r="B53" s="6" t="s">
        <v>161</v>
      </c>
      <c r="C53" s="6" t="s">
        <v>97</v>
      </c>
      <c r="D53" s="15">
        <f t="shared" si="1"/>
        <v>877</v>
      </c>
      <c r="E53" s="16">
        <v>789.0</v>
      </c>
      <c r="F53" s="16">
        <f t="shared" si="2"/>
        <v>750</v>
      </c>
      <c r="G53" s="16">
        <f t="shared" si="3"/>
        <v>710</v>
      </c>
      <c r="H53" s="18" t="str">
        <f>HYPERLINK("http://ks116.ru/img/p/2/8/1/2/2812.jpg","http://ks116.ru/img/p/2/8/1/2/2812.jpg")</f>
        <v>http://ks116.ru/img/p/2/8/1/2/2812.jpg</v>
      </c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12">
        <v>56164.0</v>
      </c>
      <c r="B54" s="6" t="s">
        <v>163</v>
      </c>
      <c r="C54" s="6" t="s">
        <v>97</v>
      </c>
      <c r="D54" s="15">
        <f t="shared" si="1"/>
        <v>769</v>
      </c>
      <c r="E54" s="16">
        <v>692.0</v>
      </c>
      <c r="F54" s="16">
        <f t="shared" si="2"/>
        <v>657</v>
      </c>
      <c r="G54" s="16">
        <f t="shared" si="3"/>
        <v>623</v>
      </c>
      <c r="H54" s="18" t="str">
        <f>HYPERLINK("http://ks116.ru/img/p/2/8/1/4/2814.jpg","http://ks116.ru/img/p/2/8/1/4/2814.jpg")</f>
        <v>http://ks116.ru/img/p/2/8/1/4/2814.jpg</v>
      </c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12">
        <v>56064.0</v>
      </c>
      <c r="B55" s="6" t="s">
        <v>165</v>
      </c>
      <c r="C55" s="6" t="s">
        <v>97</v>
      </c>
      <c r="D55" s="15">
        <f t="shared" si="1"/>
        <v>799</v>
      </c>
      <c r="E55" s="16">
        <v>719.0</v>
      </c>
      <c r="F55" s="16">
        <f t="shared" si="2"/>
        <v>683</v>
      </c>
      <c r="G55" s="16">
        <f t="shared" si="3"/>
        <v>647</v>
      </c>
      <c r="H55" s="18" t="str">
        <f>HYPERLINK("http://ks116.ru/img/p/2/8/2/1/2821.jpg","http://ks116.ru/img/p/2/8/2/1/2821.jpg")</f>
        <v>http://ks116.ru/img/p/2/8/2/1/2821.jpg</v>
      </c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12">
        <v>56114.0</v>
      </c>
      <c r="B56" s="6" t="s">
        <v>169</v>
      </c>
      <c r="C56" s="6" t="s">
        <v>97</v>
      </c>
      <c r="D56" s="15">
        <f t="shared" si="1"/>
        <v>736</v>
      </c>
      <c r="E56" s="16">
        <v>662.0</v>
      </c>
      <c r="F56" s="16">
        <f t="shared" si="2"/>
        <v>629</v>
      </c>
      <c r="G56" s="16">
        <f t="shared" si="3"/>
        <v>596</v>
      </c>
      <c r="H56" s="18" t="str">
        <f>HYPERLINK("http://ks116.ru/img/p/2/8/2/8/2828.jpg","http://ks116.ru/img/p/2/8/2/8/2828.jpg")</f>
        <v>http://ks116.ru/img/p/2/8/2/8/2828.jpg</v>
      </c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12">
        <v>56014.0</v>
      </c>
      <c r="B57" s="6" t="s">
        <v>171</v>
      </c>
      <c r="C57" s="6" t="s">
        <v>97</v>
      </c>
      <c r="D57" s="15">
        <f t="shared" si="1"/>
        <v>766</v>
      </c>
      <c r="E57" s="16">
        <v>689.0</v>
      </c>
      <c r="F57" s="16">
        <f t="shared" si="2"/>
        <v>655</v>
      </c>
      <c r="G57" s="16">
        <f t="shared" si="3"/>
        <v>620</v>
      </c>
      <c r="H57" s="18" t="str">
        <f>HYPERLINK("http://ks116.ru/img/p/2/8/4/0/2840.jpg","http://ks116.ru/img/p/2/8/4/0/2840.jpg")</f>
        <v>http://ks116.ru/img/p/2/8/4/0/2840.jpg</v>
      </c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12">
        <v>56184.0</v>
      </c>
      <c r="B58" s="6" t="s">
        <v>174</v>
      </c>
      <c r="C58" s="6" t="s">
        <v>97</v>
      </c>
      <c r="D58" s="15">
        <f t="shared" si="1"/>
        <v>736</v>
      </c>
      <c r="E58" s="16">
        <v>662.0</v>
      </c>
      <c r="F58" s="16">
        <f t="shared" si="2"/>
        <v>629</v>
      </c>
      <c r="G58" s="16">
        <f t="shared" si="3"/>
        <v>596</v>
      </c>
      <c r="H58" s="18" t="str">
        <f>HYPERLINK("http://ks116.ru/img/p/2/8/4/2/2842.jpg","http://ks116.ru/img/p/2/8/4/2/2842.jpg")</f>
        <v>http://ks116.ru/img/p/2/8/4/2/2842.jpg</v>
      </c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12">
        <v>56084.0</v>
      </c>
      <c r="B59" s="6" t="s">
        <v>178</v>
      </c>
      <c r="C59" s="6" t="s">
        <v>97</v>
      </c>
      <c r="D59" s="15">
        <f t="shared" si="1"/>
        <v>766</v>
      </c>
      <c r="E59" s="16">
        <v>689.0</v>
      </c>
      <c r="F59" s="16">
        <f t="shared" si="2"/>
        <v>655</v>
      </c>
      <c r="G59" s="16">
        <f t="shared" si="3"/>
        <v>620</v>
      </c>
      <c r="H59" s="18" t="str">
        <f>HYPERLINK("http://ks116.ru/img/p/2/8/4/9/2849.jpg","http://ks116.ru/img/p/2/8/4/9/2849.jpg")</f>
        <v>http://ks116.ru/img/p/2/8/4/9/2849.jpg</v>
      </c>
      <c r="I59" s="6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12">
        <v>51106.0</v>
      </c>
      <c r="B60" s="6" t="s">
        <v>181</v>
      </c>
      <c r="C60" s="6" t="s">
        <v>177</v>
      </c>
      <c r="D60" s="15">
        <f t="shared" si="1"/>
        <v>1107</v>
      </c>
      <c r="E60" s="16">
        <v>996.0</v>
      </c>
      <c r="F60" s="16">
        <f t="shared" si="2"/>
        <v>946</v>
      </c>
      <c r="G60" s="16">
        <f t="shared" si="3"/>
        <v>896</v>
      </c>
      <c r="H60" s="18" t="str">
        <f>HYPERLINK("http://ks116.ru/img/p/2/9/5/3/2953.jpg","http://ks116.ru/img/p/2/9/5/3/2953.jpg")</f>
        <v>http://ks116.ru/img/p/2/9/5/3/2953.jpg</v>
      </c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12">
        <v>51006.0</v>
      </c>
      <c r="B61" s="6" t="s">
        <v>185</v>
      </c>
      <c r="C61" s="6" t="s">
        <v>177</v>
      </c>
      <c r="D61" s="15">
        <f t="shared" si="1"/>
        <v>1138</v>
      </c>
      <c r="E61" s="16">
        <v>1024.0</v>
      </c>
      <c r="F61" s="16">
        <f t="shared" si="2"/>
        <v>973</v>
      </c>
      <c r="G61" s="16">
        <f t="shared" si="3"/>
        <v>922</v>
      </c>
      <c r="H61" s="18" t="str">
        <f>HYPERLINK("http://ks116.ru/img/p/2/9/6/5/2965.jpg","http://ks116.ru/img/p/2/9/6/5/2965.jpg")</f>
        <v>http://ks116.ru/img/p/2/9/6/5/2965.jpg</v>
      </c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12">
        <v>51116.0</v>
      </c>
      <c r="B62" s="6" t="s">
        <v>188</v>
      </c>
      <c r="C62" s="6" t="s">
        <v>177</v>
      </c>
      <c r="D62" s="15">
        <f t="shared" si="1"/>
        <v>1038</v>
      </c>
      <c r="E62" s="16">
        <v>934.0</v>
      </c>
      <c r="F62" s="16">
        <f t="shared" si="2"/>
        <v>887</v>
      </c>
      <c r="G62" s="16">
        <f t="shared" si="3"/>
        <v>841</v>
      </c>
      <c r="H62" s="18" t="str">
        <f>HYPERLINK("http://ks116.ru/img/p/2/9/6/9/2969.jpg","http://ks116.ru/img/p/2/9/6/9/2969.jpg")</f>
        <v>http://ks116.ru/img/p/2/9/6/9/2969.jpg</v>
      </c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12">
        <v>51016.0</v>
      </c>
      <c r="B63" s="6" t="s">
        <v>191</v>
      </c>
      <c r="C63" s="6" t="s">
        <v>177</v>
      </c>
      <c r="D63" s="15">
        <f t="shared" si="1"/>
        <v>1068</v>
      </c>
      <c r="E63" s="16">
        <v>961.0</v>
      </c>
      <c r="F63" s="16">
        <f t="shared" si="2"/>
        <v>913</v>
      </c>
      <c r="G63" s="16">
        <f t="shared" si="3"/>
        <v>865</v>
      </c>
      <c r="H63" s="18" t="str">
        <f>HYPERLINK("http://ks116.ru/img/p/2/9/7/4/2974.jpg","http://ks116.ru/img/p/2/9/7/4/2974.jpg")</f>
        <v>http://ks116.ru/img/p/2/9/7/4/2974.jpg</v>
      </c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12">
        <v>51126.0</v>
      </c>
      <c r="B64" s="6" t="s">
        <v>194</v>
      </c>
      <c r="C64" s="6" t="s">
        <v>177</v>
      </c>
      <c r="D64" s="15">
        <f t="shared" si="1"/>
        <v>1107</v>
      </c>
      <c r="E64" s="16">
        <v>996.0</v>
      </c>
      <c r="F64" s="16">
        <f t="shared" si="2"/>
        <v>946</v>
      </c>
      <c r="G64" s="16">
        <f t="shared" si="3"/>
        <v>896</v>
      </c>
      <c r="H64" s="18" t="str">
        <f>HYPERLINK("http://ks116.ru/img/p/2/9/8/3/2983.jpg","http://ks116.ru/img/p/2/9/8/3/2983.jpg")</f>
        <v>http://ks116.ru/img/p/2/9/8/3/2983.jpg</v>
      </c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12">
        <v>51026.0</v>
      </c>
      <c r="B65" s="6" t="s">
        <v>197</v>
      </c>
      <c r="C65" s="6" t="s">
        <v>177</v>
      </c>
      <c r="D65" s="15">
        <f t="shared" si="1"/>
        <v>1138</v>
      </c>
      <c r="E65" s="16">
        <v>1024.0</v>
      </c>
      <c r="F65" s="16">
        <f t="shared" si="2"/>
        <v>973</v>
      </c>
      <c r="G65" s="16">
        <f t="shared" si="3"/>
        <v>922</v>
      </c>
      <c r="H65" s="18" t="str">
        <f>HYPERLINK("http://ks116.ru/img/p/2/9/9/0/2990.jpg","http://ks116.ru/img/p/2/9/9/0/2990.jpg")</f>
        <v>http://ks116.ru/img/p/2/9/9/0/2990.jpg</v>
      </c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12">
        <v>51166.0</v>
      </c>
      <c r="B66" s="6" t="s">
        <v>200</v>
      </c>
      <c r="C66" s="6" t="s">
        <v>177</v>
      </c>
      <c r="D66" s="15">
        <f t="shared" si="1"/>
        <v>1058</v>
      </c>
      <c r="E66" s="16">
        <v>952.0</v>
      </c>
      <c r="F66" s="16">
        <f t="shared" si="2"/>
        <v>904</v>
      </c>
      <c r="G66" s="16">
        <f t="shared" si="3"/>
        <v>857</v>
      </c>
      <c r="H66" s="18" t="str">
        <f>HYPERLINK("http://ks116.ru/img/p/2/9/9/7/2997.jpg","http://ks116.ru/img/p/2/9/9/7/2997.jpg")</f>
        <v>http://ks116.ru/img/p/2/9/9/7/2997.jpg</v>
      </c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12">
        <v>51066.0</v>
      </c>
      <c r="B67" s="6" t="s">
        <v>204</v>
      </c>
      <c r="C67" s="6" t="s">
        <v>177</v>
      </c>
      <c r="D67" s="15">
        <f t="shared" si="1"/>
        <v>1088</v>
      </c>
      <c r="E67" s="16">
        <v>979.0</v>
      </c>
      <c r="F67" s="16">
        <f t="shared" si="2"/>
        <v>930</v>
      </c>
      <c r="G67" s="16">
        <f t="shared" si="3"/>
        <v>881</v>
      </c>
      <c r="H67" s="18" t="str">
        <f>HYPERLINK("http://ks116.ru/img/p/3/0/0/4/3004.jpg","http://ks116.ru/img/p/3/0/0/4/3004.jpg")</f>
        <v>http://ks116.ru/img/p/3/0/0/4/3004.jpg</v>
      </c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12">
        <v>51176.0</v>
      </c>
      <c r="B68" s="6" t="s">
        <v>207</v>
      </c>
      <c r="C68" s="6" t="s">
        <v>177</v>
      </c>
      <c r="D68" s="15">
        <f t="shared" si="1"/>
        <v>1120</v>
      </c>
      <c r="E68" s="16">
        <v>1008.0</v>
      </c>
      <c r="F68" s="16">
        <f t="shared" si="2"/>
        <v>958</v>
      </c>
      <c r="G68" s="16">
        <f t="shared" si="3"/>
        <v>907</v>
      </c>
      <c r="H68" s="18" t="str">
        <f>HYPERLINK("http://ks116.ru/img/p/3/0/1/1/3011.jpg","http://ks116.ru/img/p/3/0/1/1/3011.jpg")</f>
        <v>http://ks116.ru/img/p/3/0/1/1/3011.jpg</v>
      </c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12">
        <v>51076.0</v>
      </c>
      <c r="B69" s="6" t="s">
        <v>210</v>
      </c>
      <c r="C69" s="6" t="s">
        <v>177</v>
      </c>
      <c r="D69" s="15">
        <f t="shared" si="1"/>
        <v>1151</v>
      </c>
      <c r="E69" s="16">
        <v>1036.0</v>
      </c>
      <c r="F69" s="16">
        <f t="shared" si="2"/>
        <v>984</v>
      </c>
      <c r="G69" s="16">
        <f t="shared" si="3"/>
        <v>932</v>
      </c>
      <c r="H69" s="18" t="str">
        <f>HYPERLINK("http://ks116.ru/img/p/3/0/1/8/3018.jpg","http://ks116.ru/img/p/3/0/1/8/3018.jpg")</f>
        <v>http://ks116.ru/img/p/3/0/1/8/3018.jpg</v>
      </c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12">
        <v>51186.0</v>
      </c>
      <c r="B70" s="6" t="s">
        <v>213</v>
      </c>
      <c r="C70" s="6" t="s">
        <v>177</v>
      </c>
      <c r="D70" s="15">
        <f t="shared" si="1"/>
        <v>1038</v>
      </c>
      <c r="E70" s="16">
        <v>934.0</v>
      </c>
      <c r="F70" s="16">
        <f t="shared" si="2"/>
        <v>887</v>
      </c>
      <c r="G70" s="16">
        <f t="shared" si="3"/>
        <v>841</v>
      </c>
      <c r="H70" s="18" t="str">
        <f>HYPERLINK("http://ks116.ru/img/p/3/0/2/1/3021.jpg","http://ks116.ru/img/p/3/0/2/1/3021.jpg")</f>
        <v>http://ks116.ru/img/p/3/0/2/1/3021.jpg</v>
      </c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12">
        <v>51086.0</v>
      </c>
      <c r="B71" s="6" t="s">
        <v>216</v>
      </c>
      <c r="C71" s="6" t="s">
        <v>177</v>
      </c>
      <c r="D71" s="15">
        <f t="shared" si="1"/>
        <v>1068</v>
      </c>
      <c r="E71" s="16">
        <v>961.0</v>
      </c>
      <c r="F71" s="16">
        <f t="shared" si="2"/>
        <v>913</v>
      </c>
      <c r="G71" s="16">
        <f t="shared" si="3"/>
        <v>865</v>
      </c>
      <c r="H71" s="18" t="str">
        <f>HYPERLINK("http://ks116.ru/img/p/3/0/2/6/3026.jpg","http://ks116.ru/img/p/3/0/2/6/3026.jpg")</f>
        <v>http://ks116.ru/img/p/3/0/2/6/3026.jpg</v>
      </c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12">
        <v>51196.0</v>
      </c>
      <c r="B72" s="6" t="s">
        <v>217</v>
      </c>
      <c r="C72" s="6" t="s">
        <v>177</v>
      </c>
      <c r="D72" s="15">
        <f t="shared" si="1"/>
        <v>1107</v>
      </c>
      <c r="E72" s="16">
        <v>996.0</v>
      </c>
      <c r="F72" s="16">
        <f t="shared" si="2"/>
        <v>946</v>
      </c>
      <c r="G72" s="16">
        <f t="shared" si="3"/>
        <v>896</v>
      </c>
      <c r="H72" s="18" t="str">
        <f>HYPERLINK("http://ks116.ru/img/p/3/0/3/5/3035.jpg","http://ks116.ru/img/p/3/0/3/5/3035.jpg")</f>
        <v>http://ks116.ru/img/p/3/0/3/5/3035.jpg</v>
      </c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12">
        <v>51096.0</v>
      </c>
      <c r="B73" s="6" t="s">
        <v>220</v>
      </c>
      <c r="C73" s="6" t="s">
        <v>177</v>
      </c>
      <c r="D73" s="15">
        <f t="shared" si="1"/>
        <v>1138</v>
      </c>
      <c r="E73" s="16">
        <v>1024.0</v>
      </c>
      <c r="F73" s="16">
        <f t="shared" si="2"/>
        <v>973</v>
      </c>
      <c r="G73" s="16">
        <f t="shared" si="3"/>
        <v>922</v>
      </c>
      <c r="H73" s="18" t="str">
        <f>HYPERLINK("http://ks116.ru/img/p/3/0/4/2/3042.jpg","http://ks116.ru/img/p/3/0/4/2/3042.jpg")</f>
        <v>http://ks116.ru/img/p/3/0/4/2/3042.jpg</v>
      </c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12">
        <v>51108.0</v>
      </c>
      <c r="B74" s="6" t="s">
        <v>223</v>
      </c>
      <c r="C74" s="6" t="s">
        <v>177</v>
      </c>
      <c r="D74" s="15">
        <f t="shared" si="1"/>
        <v>1107</v>
      </c>
      <c r="E74" s="16">
        <v>996.0</v>
      </c>
      <c r="F74" s="16">
        <f t="shared" si="2"/>
        <v>946</v>
      </c>
      <c r="G74" s="16">
        <f t="shared" si="3"/>
        <v>896</v>
      </c>
      <c r="H74" s="18" t="str">
        <f>HYPERLINK("http://ks116.ru/img/p/3/3/5/5/3355.jpg","http://ks116.ru/img/p/3/3/5/5/3355.jpg")</f>
        <v>http://ks116.ru/img/p/3/3/5/5/3355.jpg</v>
      </c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12">
        <v>51008.0</v>
      </c>
      <c r="B75" s="6" t="s">
        <v>226</v>
      </c>
      <c r="C75" s="6" t="s">
        <v>177</v>
      </c>
      <c r="D75" s="15">
        <f t="shared" si="1"/>
        <v>1138</v>
      </c>
      <c r="E75" s="16">
        <v>1024.0</v>
      </c>
      <c r="F75" s="16">
        <f t="shared" si="2"/>
        <v>973</v>
      </c>
      <c r="G75" s="16">
        <f t="shared" si="3"/>
        <v>922</v>
      </c>
      <c r="H75" s="18" t="str">
        <f>HYPERLINK("http://ks116.ru/img/p/3/3/5/7/3357.jpg","http://ks116.ru/img/p/3/3/5/7/3357.jpg")</f>
        <v>http://ks116.ru/img/p/3/3/5/7/3357.jpg</v>
      </c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12">
        <v>51118.0</v>
      </c>
      <c r="B76" s="6" t="s">
        <v>229</v>
      </c>
      <c r="C76" s="6" t="s">
        <v>177</v>
      </c>
      <c r="D76" s="15">
        <f t="shared" si="1"/>
        <v>1038</v>
      </c>
      <c r="E76" s="16">
        <v>934.0</v>
      </c>
      <c r="F76" s="16">
        <f t="shared" si="2"/>
        <v>887</v>
      </c>
      <c r="G76" s="16">
        <f t="shared" si="3"/>
        <v>841</v>
      </c>
      <c r="H76" s="18" t="str">
        <f>HYPERLINK("http://ks116.ru/img/p/3/2/3/4/3234.jpg","http://ks116.ru/img/p/3/2/3/4/3234.jpg")</f>
        <v>http://ks116.ru/img/p/3/2/3/4/3234.jpg</v>
      </c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12">
        <v>51018.0</v>
      </c>
      <c r="B77" s="6" t="s">
        <v>233</v>
      </c>
      <c r="C77" s="6" t="s">
        <v>177</v>
      </c>
      <c r="D77" s="15">
        <f t="shared" si="1"/>
        <v>1068</v>
      </c>
      <c r="E77" s="16">
        <v>961.0</v>
      </c>
      <c r="F77" s="16">
        <f t="shared" si="2"/>
        <v>913</v>
      </c>
      <c r="G77" s="16">
        <f t="shared" si="3"/>
        <v>865</v>
      </c>
      <c r="H77" s="18" t="str">
        <f>HYPERLINK("http://ks116.ru/img/p/3/2/3/7/3237.jpg","http://ks116.ru/img/p/3/2/3/7/3237.jpg")</f>
        <v>http://ks116.ru/img/p/3/2/3/7/3237.jpg</v>
      </c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12">
        <v>51128.0</v>
      </c>
      <c r="B78" s="6" t="s">
        <v>237</v>
      </c>
      <c r="C78" s="6" t="s">
        <v>177</v>
      </c>
      <c r="D78" s="15">
        <f t="shared" si="1"/>
        <v>1107</v>
      </c>
      <c r="E78" s="16">
        <v>996.0</v>
      </c>
      <c r="F78" s="16">
        <f t="shared" si="2"/>
        <v>946</v>
      </c>
      <c r="G78" s="16">
        <f t="shared" si="3"/>
        <v>896</v>
      </c>
      <c r="H78" s="18" t="str">
        <f>HYPERLINK("http://ks116.ru/img/p/3/3/6/1/3361.jpg","http://ks116.ru/img/p/3/3/6/1/3361.jpg")</f>
        <v>http://ks116.ru/img/p/3/3/6/1/3361.jpg</v>
      </c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12">
        <v>51028.0</v>
      </c>
      <c r="B79" s="6" t="s">
        <v>240</v>
      </c>
      <c r="C79" s="6" t="s">
        <v>177</v>
      </c>
      <c r="D79" s="15">
        <f t="shared" si="1"/>
        <v>1138</v>
      </c>
      <c r="E79" s="16">
        <v>1024.0</v>
      </c>
      <c r="F79" s="16">
        <f t="shared" si="2"/>
        <v>973</v>
      </c>
      <c r="G79" s="16">
        <f t="shared" si="3"/>
        <v>922</v>
      </c>
      <c r="H79" s="18" t="str">
        <f>HYPERLINK("http://ks116.ru/img/p/3/3/6/3/3363.jpg","http://ks116.ru/img/p/3/3/6/3/3363.jpg")</f>
        <v>http://ks116.ru/img/p/3/3/6/3/3363.jpg</v>
      </c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12">
        <v>51168.0</v>
      </c>
      <c r="B80" s="6" t="s">
        <v>243</v>
      </c>
      <c r="C80" s="6" t="s">
        <v>177</v>
      </c>
      <c r="D80" s="15">
        <f t="shared" si="1"/>
        <v>1058</v>
      </c>
      <c r="E80" s="16">
        <v>952.0</v>
      </c>
      <c r="F80" s="16">
        <f t="shared" si="2"/>
        <v>904</v>
      </c>
      <c r="G80" s="16">
        <f t="shared" si="3"/>
        <v>857</v>
      </c>
      <c r="H80" s="18" t="str">
        <f>HYPERLINK("http://ks116.ru/img/p/3/3/6/5/3365.jpg","http://ks116.ru/img/p/3/3/6/5/3365.jpg")</f>
        <v>http://ks116.ru/img/p/3/3/6/5/3365.jpg</v>
      </c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12">
        <v>51068.0</v>
      </c>
      <c r="B81" s="6" t="s">
        <v>246</v>
      </c>
      <c r="C81" s="6" t="s">
        <v>177</v>
      </c>
      <c r="D81" s="15">
        <f t="shared" si="1"/>
        <v>1088</v>
      </c>
      <c r="E81" s="16">
        <v>979.0</v>
      </c>
      <c r="F81" s="16">
        <f t="shared" si="2"/>
        <v>930</v>
      </c>
      <c r="G81" s="16">
        <f t="shared" si="3"/>
        <v>881</v>
      </c>
      <c r="H81" s="18" t="str">
        <f>HYPERLINK("http://ks116.ru/img/p/3/3/6/7/3367.jpg","http://ks116.ru/img/p/3/3/6/7/3367.jpg")</f>
        <v>http://ks116.ru/img/p/3/3/6/7/3367.jpg</v>
      </c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12">
        <v>51178.0</v>
      </c>
      <c r="B82" s="6" t="s">
        <v>250</v>
      </c>
      <c r="C82" s="6" t="s">
        <v>177</v>
      </c>
      <c r="D82" s="15">
        <f t="shared" si="1"/>
        <v>1120</v>
      </c>
      <c r="E82" s="16">
        <v>1008.0</v>
      </c>
      <c r="F82" s="16">
        <f t="shared" si="2"/>
        <v>958</v>
      </c>
      <c r="G82" s="16">
        <f t="shared" si="3"/>
        <v>907</v>
      </c>
      <c r="H82" s="18" t="str">
        <f>HYPERLINK("http://ks116.ru/img/p/3/3/6/9/3369.jpg","http://ks116.ru/img/p/3/3/6/9/3369.jpg")</f>
        <v>http://ks116.ru/img/p/3/3/6/9/3369.jpg</v>
      </c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12">
        <v>51078.0</v>
      </c>
      <c r="B83" s="6" t="s">
        <v>253</v>
      </c>
      <c r="C83" s="6" t="s">
        <v>177</v>
      </c>
      <c r="D83" s="15">
        <f t="shared" si="1"/>
        <v>1151</v>
      </c>
      <c r="E83" s="16">
        <v>1036.0</v>
      </c>
      <c r="F83" s="16">
        <f t="shared" si="2"/>
        <v>984</v>
      </c>
      <c r="G83" s="16">
        <f t="shared" si="3"/>
        <v>932</v>
      </c>
      <c r="H83" s="18" t="str">
        <f>HYPERLINK("http://ks116.ru/img/p/3/3/7/1/3371.jpg","http://ks116.ru/img/p/3/3/7/1/3371.jpg")</f>
        <v>http://ks116.ru/img/p/3/3/7/1/3371.jpg</v>
      </c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12">
        <v>51188.0</v>
      </c>
      <c r="B84" s="6" t="s">
        <v>257</v>
      </c>
      <c r="C84" s="6" t="s">
        <v>177</v>
      </c>
      <c r="D84" s="15">
        <f t="shared" si="1"/>
        <v>1038</v>
      </c>
      <c r="E84" s="16">
        <v>934.0</v>
      </c>
      <c r="F84" s="16">
        <f t="shared" si="2"/>
        <v>887</v>
      </c>
      <c r="G84" s="16">
        <f t="shared" si="3"/>
        <v>841</v>
      </c>
      <c r="H84" s="18" t="str">
        <f>HYPERLINK("http://ks116.ru/img/p/3/2/7/2/3272.jpg","http://ks116.ru/img/p/3/2/7/2/3272.jpg")</f>
        <v>http://ks116.ru/img/p/3/2/7/2/3272.jpg</v>
      </c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12">
        <v>51088.0</v>
      </c>
      <c r="B85" s="6" t="s">
        <v>260</v>
      </c>
      <c r="C85" s="6" t="s">
        <v>177</v>
      </c>
      <c r="D85" s="15">
        <f t="shared" si="1"/>
        <v>1068</v>
      </c>
      <c r="E85" s="16">
        <v>961.0</v>
      </c>
      <c r="F85" s="16">
        <f t="shared" si="2"/>
        <v>913</v>
      </c>
      <c r="G85" s="16">
        <f t="shared" si="3"/>
        <v>865</v>
      </c>
      <c r="H85" s="18" t="str">
        <f>HYPERLINK("http://ks116.ru/img/p/3/2/7/5/3275.jpg","http://ks116.ru/img/p/3/2/7/5/3275.jpg")</f>
        <v>http://ks116.ru/img/p/3/2/7/5/3275.jpg</v>
      </c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12">
        <v>51198.0</v>
      </c>
      <c r="B86" s="6" t="s">
        <v>263</v>
      </c>
      <c r="C86" s="6" t="s">
        <v>177</v>
      </c>
      <c r="D86" s="15">
        <f t="shared" si="1"/>
        <v>1107</v>
      </c>
      <c r="E86" s="16">
        <v>996.0</v>
      </c>
      <c r="F86" s="16">
        <f t="shared" si="2"/>
        <v>946</v>
      </c>
      <c r="G86" s="16">
        <f t="shared" si="3"/>
        <v>896</v>
      </c>
      <c r="H86" s="18" t="str">
        <f>HYPERLINK("http://ks116.ru/img/p/3/3/7/5/3375.jpg","http://ks116.ru/img/p/3/3/7/5/3375.jpg")</f>
        <v>http://ks116.ru/img/p/3/3/7/5/3375.jpg</v>
      </c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12">
        <v>51098.0</v>
      </c>
      <c r="B87" s="6" t="s">
        <v>266</v>
      </c>
      <c r="C87" s="6" t="s">
        <v>177</v>
      </c>
      <c r="D87" s="15">
        <f t="shared" si="1"/>
        <v>1138</v>
      </c>
      <c r="E87" s="16">
        <v>1024.0</v>
      </c>
      <c r="F87" s="16">
        <f t="shared" si="2"/>
        <v>973</v>
      </c>
      <c r="G87" s="16">
        <f t="shared" si="3"/>
        <v>922</v>
      </c>
      <c r="H87" s="18" t="str">
        <f>HYPERLINK("http://ks116.ru/img/p/3/3/7/7/3377.jpg","http://ks116.ru/img/p/3/3/7/7/3377.jpg")</f>
        <v>http://ks116.ru/img/p/3/3/7/7/3377.jpg</v>
      </c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12">
        <v>511010.0</v>
      </c>
      <c r="B88" s="6" t="s">
        <v>270</v>
      </c>
      <c r="C88" s="6" t="s">
        <v>177</v>
      </c>
      <c r="D88" s="15">
        <f t="shared" si="1"/>
        <v>1053</v>
      </c>
      <c r="E88" s="16">
        <v>948.0</v>
      </c>
      <c r="F88" s="16">
        <f t="shared" si="2"/>
        <v>901</v>
      </c>
      <c r="G88" s="16">
        <f t="shared" si="3"/>
        <v>853</v>
      </c>
      <c r="H88" s="18" t="str">
        <f>HYPERLINK("http://ks116.ru/img/p/3/3/7/9/3379.jpg","http://ks116.ru/img/p/3/3/7/9/3379.jpg")</f>
        <v>http://ks116.ru/img/p/3/3/7/9/3379.jpg</v>
      </c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12">
        <v>510010.0</v>
      </c>
      <c r="B89" s="6" t="s">
        <v>273</v>
      </c>
      <c r="C89" s="6" t="s">
        <v>177</v>
      </c>
      <c r="D89" s="15">
        <f t="shared" si="1"/>
        <v>1084</v>
      </c>
      <c r="E89" s="16">
        <v>976.0</v>
      </c>
      <c r="F89" s="16">
        <f t="shared" si="2"/>
        <v>927</v>
      </c>
      <c r="G89" s="16">
        <f t="shared" si="3"/>
        <v>878</v>
      </c>
      <c r="H89" s="18" t="str">
        <f>HYPERLINK("http://ks116.ru/img/p/3/3/8/1/3381.jpg","http://ks116.ru/img/p/3/3/8/1/3381.jpg")</f>
        <v>http://ks116.ru/img/p/3/3/8/1/3381.jpg</v>
      </c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12">
        <v>511110.0</v>
      </c>
      <c r="B90" s="6" t="s">
        <v>276</v>
      </c>
      <c r="C90" s="6" t="s">
        <v>177</v>
      </c>
      <c r="D90" s="15">
        <f t="shared" si="1"/>
        <v>989</v>
      </c>
      <c r="E90" s="16">
        <v>890.0</v>
      </c>
      <c r="F90" s="16">
        <f t="shared" si="2"/>
        <v>846</v>
      </c>
      <c r="G90" s="16">
        <f t="shared" si="3"/>
        <v>801</v>
      </c>
      <c r="H90" s="18" t="str">
        <f>HYPERLINK("http://ks116.ru/img/p/3/3/0/0/3300.jpg","http://ks116.ru/img/p/3/3/0/0/3300.jpg")</f>
        <v>http://ks116.ru/img/p/3/3/0/0/3300.jpg</v>
      </c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12">
        <v>510110.0</v>
      </c>
      <c r="B91" s="6" t="s">
        <v>280</v>
      </c>
      <c r="C91" s="6" t="s">
        <v>177</v>
      </c>
      <c r="D91" s="15">
        <f t="shared" si="1"/>
        <v>1020</v>
      </c>
      <c r="E91" s="16">
        <v>918.0</v>
      </c>
      <c r="F91" s="16">
        <f t="shared" si="2"/>
        <v>872</v>
      </c>
      <c r="G91" s="16">
        <f t="shared" si="3"/>
        <v>826</v>
      </c>
      <c r="H91" s="18" t="str">
        <f>HYPERLINK("http://ks116.ru/img/p/3/3/8/5/3385.jpg","http://ks116.ru/img/p/3/3/8/5/3385.jpg")</f>
        <v>http://ks116.ru/img/p/3/3/8/5/3385.jpg</v>
      </c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12">
        <v>511210.0</v>
      </c>
      <c r="B92" s="6" t="s">
        <v>282</v>
      </c>
      <c r="C92" s="6" t="s">
        <v>177</v>
      </c>
      <c r="D92" s="15">
        <f t="shared" si="1"/>
        <v>1053</v>
      </c>
      <c r="E92" s="16">
        <v>948.0</v>
      </c>
      <c r="F92" s="16">
        <f t="shared" si="2"/>
        <v>901</v>
      </c>
      <c r="G92" s="16">
        <f t="shared" si="3"/>
        <v>853</v>
      </c>
      <c r="H92" s="18" t="str">
        <f>HYPERLINK("http://ks116.ru/img/p/3/3/8/6/3386.jpg","http://ks116.ru/img/p/3/3/8/6/3386.jpg")</f>
        <v>http://ks116.ru/img/p/3/3/8/6/3386.jpg</v>
      </c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12">
        <v>510210.0</v>
      </c>
      <c r="B93" s="6" t="s">
        <v>285</v>
      </c>
      <c r="C93" s="6" t="s">
        <v>177</v>
      </c>
      <c r="D93" s="15">
        <f t="shared" si="1"/>
        <v>1084</v>
      </c>
      <c r="E93" s="16">
        <v>976.0</v>
      </c>
      <c r="F93" s="16">
        <f t="shared" si="2"/>
        <v>927</v>
      </c>
      <c r="G93" s="16">
        <f t="shared" si="3"/>
        <v>878</v>
      </c>
      <c r="H93" s="18" t="str">
        <f>HYPERLINK("http://ks116.ru/img/p/3/3/8/8/3388.jpg","http://ks116.ru/img/p/3/3/8/8/3388.jpg")</f>
        <v>http://ks116.ru/img/p/3/3/8/8/3388.jpg</v>
      </c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12">
        <v>511610.0</v>
      </c>
      <c r="B94" s="6" t="s">
        <v>288</v>
      </c>
      <c r="C94" s="6" t="s">
        <v>177</v>
      </c>
      <c r="D94" s="15">
        <f t="shared" si="1"/>
        <v>1006</v>
      </c>
      <c r="E94" s="16">
        <v>905.0</v>
      </c>
      <c r="F94" s="16">
        <f t="shared" si="2"/>
        <v>860</v>
      </c>
      <c r="G94" s="16">
        <f t="shared" si="3"/>
        <v>815</v>
      </c>
      <c r="H94" s="18" t="str">
        <f>HYPERLINK("http://ks116.ru/img/p/3/3/9/0/3390.jpg","http://ks116.ru/img/p/3/3/9/0/3390.jpg")</f>
        <v>http://ks116.ru/img/p/3/3/9/0/3390.jpg</v>
      </c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12">
        <v>510610.0</v>
      </c>
      <c r="B95" s="6" t="s">
        <v>292</v>
      </c>
      <c r="C95" s="6" t="s">
        <v>177</v>
      </c>
      <c r="D95" s="15">
        <f t="shared" si="1"/>
        <v>1036</v>
      </c>
      <c r="E95" s="16">
        <v>932.0</v>
      </c>
      <c r="F95" s="16">
        <f t="shared" si="2"/>
        <v>885</v>
      </c>
      <c r="G95" s="16">
        <f t="shared" si="3"/>
        <v>839</v>
      </c>
      <c r="H95" s="18" t="str">
        <f>HYPERLINK("http://ks116.ru/img/p/3/3/9/2/3392.jpg","http://ks116.ru/img/p/3/3/9/2/3392.jpg")</f>
        <v>http://ks116.ru/img/p/3/3/9/2/3392.jpg</v>
      </c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12">
        <v>511710.0</v>
      </c>
      <c r="B96" s="6" t="s">
        <v>295</v>
      </c>
      <c r="C96" s="6" t="s">
        <v>177</v>
      </c>
      <c r="D96" s="15">
        <f t="shared" si="1"/>
        <v>1068</v>
      </c>
      <c r="E96" s="16">
        <v>961.0</v>
      </c>
      <c r="F96" s="16">
        <f t="shared" si="2"/>
        <v>913</v>
      </c>
      <c r="G96" s="16">
        <f t="shared" si="3"/>
        <v>865</v>
      </c>
      <c r="H96" s="18" t="str">
        <f>HYPERLINK("http://ks116.ru/img/p/3/3/9/4/3394.jpg","http://ks116.ru/img/p/3/3/9/4/3394.jpg")</f>
        <v>http://ks116.ru/img/p/3/3/9/4/3394.jpg</v>
      </c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12">
        <v>510710.0</v>
      </c>
      <c r="B97" s="6" t="s">
        <v>298</v>
      </c>
      <c r="C97" s="6" t="s">
        <v>177</v>
      </c>
      <c r="D97" s="15">
        <f t="shared" si="1"/>
        <v>1099</v>
      </c>
      <c r="E97" s="16">
        <v>989.0</v>
      </c>
      <c r="F97" s="16">
        <f t="shared" si="2"/>
        <v>940</v>
      </c>
      <c r="G97" s="16">
        <f t="shared" si="3"/>
        <v>890</v>
      </c>
      <c r="H97" s="18" t="str">
        <f>HYPERLINK("http://ks116.ru/img/p/3/3/9/6/3396.jpg","http://ks116.ru/img/p/3/3/9/6/3396.jpg")</f>
        <v>http://ks116.ru/img/p/3/3/9/6/3396.jpg</v>
      </c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12">
        <v>511810.0</v>
      </c>
      <c r="B98" s="6" t="s">
        <v>301</v>
      </c>
      <c r="C98" s="6" t="s">
        <v>177</v>
      </c>
      <c r="D98" s="15">
        <f t="shared" si="1"/>
        <v>989</v>
      </c>
      <c r="E98" s="16">
        <v>890.0</v>
      </c>
      <c r="F98" s="16">
        <f t="shared" si="2"/>
        <v>846</v>
      </c>
      <c r="G98" s="16">
        <f t="shared" si="3"/>
        <v>801</v>
      </c>
      <c r="H98" s="18" t="str">
        <f>HYPERLINK("http://ks116.ru/img/p/3/3/9/8/3398.jpg","http://ks116.ru/img/p/3/3/9/8/3398.jpg")</f>
        <v>http://ks116.ru/img/p/3/3/9/8/3398.jpg</v>
      </c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12">
        <v>510810.0</v>
      </c>
      <c r="B99" s="6" t="s">
        <v>304</v>
      </c>
      <c r="C99" s="6" t="s">
        <v>177</v>
      </c>
      <c r="D99" s="15">
        <f t="shared" si="1"/>
        <v>1020</v>
      </c>
      <c r="E99" s="16">
        <v>918.0</v>
      </c>
      <c r="F99" s="16">
        <f t="shared" si="2"/>
        <v>872</v>
      </c>
      <c r="G99" s="16">
        <f t="shared" si="3"/>
        <v>826</v>
      </c>
      <c r="H99" s="18" t="str">
        <f>HYPERLINK("http://ks116.ru/img/p/3/3/4/1/3341.jpg","http://ks116.ru/img/p/3/3/4/1/3341.jpg")</f>
        <v>http://ks116.ru/img/p/3/3/4/1/3341.jpg</v>
      </c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12">
        <v>511910.0</v>
      </c>
      <c r="B100" s="6" t="s">
        <v>307</v>
      </c>
      <c r="C100" s="6" t="s">
        <v>177</v>
      </c>
      <c r="D100" s="15">
        <f t="shared" si="1"/>
        <v>1053</v>
      </c>
      <c r="E100" s="16">
        <v>948.0</v>
      </c>
      <c r="F100" s="16">
        <f t="shared" si="2"/>
        <v>901</v>
      </c>
      <c r="G100" s="16">
        <f t="shared" si="3"/>
        <v>853</v>
      </c>
      <c r="H100" s="18" t="str">
        <f>HYPERLINK("http://ks116.ru/img/p/3/4/0/1/3401.jpg","http://ks116.ru/img/p/3/4/0/1/3401.jpg")</f>
        <v>http://ks116.ru/img/p/3/4/0/1/3401.jpg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12">
        <v>510910.0</v>
      </c>
      <c r="B101" s="6" t="s">
        <v>311</v>
      </c>
      <c r="C101" s="6" t="s">
        <v>177</v>
      </c>
      <c r="D101" s="15">
        <f t="shared" si="1"/>
        <v>1084</v>
      </c>
      <c r="E101" s="16">
        <v>976.0</v>
      </c>
      <c r="F101" s="16">
        <f t="shared" si="2"/>
        <v>927</v>
      </c>
      <c r="G101" s="16">
        <f t="shared" si="3"/>
        <v>878</v>
      </c>
      <c r="H101" s="18" t="str">
        <f>HYPERLINK("http://ks116.ru/img/p/3/4/0/3/3403.jpg","http://ks116.ru/img/p/3/4/0/3/3403.jpg")</f>
        <v>http://ks116.ru/img/p/3/4/0/3/3403.jpg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26"/>
      <c r="B102" s="27"/>
      <c r="C102" s="27"/>
      <c r="D102" s="7"/>
      <c r="E102" s="27"/>
      <c r="F102" s="27"/>
      <c r="G102" s="27"/>
      <c r="H102" s="2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27"/>
      <c r="C103" s="27"/>
      <c r="D103" s="7"/>
      <c r="E103" s="27"/>
      <c r="F103" s="27"/>
      <c r="G103" s="27"/>
      <c r="H103" s="2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H1:H3"/>
    <mergeCell ref="D1:G1"/>
    <mergeCell ref="A1:A3"/>
    <mergeCell ref="B1:B3"/>
    <mergeCell ref="C1:C3"/>
    <mergeCell ref="D2:D3"/>
    <mergeCell ref="E2:G2"/>
  </mergeCells>
  <hyperlinks>
    <hyperlink r:id="rId1" ref="H4"/>
    <hyperlink r:id="rId2" ref="H5"/>
    <hyperlink r:id="rId3" ref="H6"/>
    <hyperlink r:id="rId4" ref="H7"/>
    <hyperlink r:id="rId5" ref="H8"/>
    <hyperlink r:id="rId6" ref="H9"/>
    <hyperlink r:id="rId7" ref="H10"/>
    <hyperlink r:id="rId8" ref="H11"/>
    <hyperlink r:id="rId9" ref="H12"/>
    <hyperlink r:id="rId10" ref="H13"/>
    <hyperlink r:id="rId11" ref="H14"/>
    <hyperlink r:id="rId12" ref="H15"/>
    <hyperlink r:id="rId13" ref="H16"/>
    <hyperlink r:id="rId14" ref="H17"/>
    <hyperlink r:id="rId15" ref="H18"/>
    <hyperlink r:id="rId16" ref="H19"/>
    <hyperlink r:id="rId17" ref="H20"/>
    <hyperlink r:id="rId18" ref="H21"/>
    <hyperlink r:id="rId19" ref="H22"/>
    <hyperlink r:id="rId20" ref="H23"/>
    <hyperlink r:id="rId21" ref="H24"/>
    <hyperlink r:id="rId22" ref="H25"/>
    <hyperlink r:id="rId23" ref="H26"/>
    <hyperlink r:id="rId24" ref="H27"/>
    <hyperlink r:id="rId25" ref="H28"/>
    <hyperlink r:id="rId26" ref="H29"/>
    <hyperlink r:id="rId27" ref="H30"/>
    <hyperlink r:id="rId28" ref="H31"/>
    <hyperlink r:id="rId29" ref="H32"/>
    <hyperlink r:id="rId30" ref="H33"/>
    <hyperlink r:id="rId31" ref="H34"/>
    <hyperlink r:id="rId32" ref="H35"/>
    <hyperlink r:id="rId33" ref="H36"/>
    <hyperlink r:id="rId34" ref="H37"/>
    <hyperlink r:id="rId35" ref="H38"/>
    <hyperlink r:id="rId36" ref="H39"/>
    <hyperlink r:id="rId37" ref="H40"/>
    <hyperlink r:id="rId38" ref="H41"/>
    <hyperlink r:id="rId39" ref="H42"/>
    <hyperlink r:id="rId40" ref="H43"/>
    <hyperlink r:id="rId41" ref="H44"/>
    <hyperlink r:id="rId42" ref="H45"/>
    <hyperlink r:id="rId43" ref="H46"/>
    <hyperlink r:id="rId44" ref="H47"/>
    <hyperlink r:id="rId45" ref="H48"/>
    <hyperlink r:id="rId46" ref="H49"/>
    <hyperlink r:id="rId47" ref="H50"/>
    <hyperlink r:id="rId48" ref="H51"/>
    <hyperlink r:id="rId49" ref="H52"/>
    <hyperlink r:id="rId50" ref="H53"/>
    <hyperlink r:id="rId51" ref="H54"/>
    <hyperlink r:id="rId52" ref="H55"/>
    <hyperlink r:id="rId53" ref="H56"/>
    <hyperlink r:id="rId54" ref="H57"/>
    <hyperlink r:id="rId55" ref="H58"/>
    <hyperlink r:id="rId56" ref="H59"/>
    <hyperlink r:id="rId57" ref="H60"/>
    <hyperlink r:id="rId58" ref="H61"/>
    <hyperlink r:id="rId59" ref="H62"/>
    <hyperlink r:id="rId60" ref="H63"/>
    <hyperlink r:id="rId61" ref="H64"/>
    <hyperlink r:id="rId62" ref="H65"/>
    <hyperlink r:id="rId63" ref="H66"/>
    <hyperlink r:id="rId64" ref="H67"/>
    <hyperlink r:id="rId65" ref="H68"/>
    <hyperlink r:id="rId66" ref="H69"/>
    <hyperlink r:id="rId67" ref="H70"/>
    <hyperlink r:id="rId68" ref="H71"/>
    <hyperlink r:id="rId69" ref="H72"/>
    <hyperlink r:id="rId70" ref="H73"/>
    <hyperlink r:id="rId71" ref="H74"/>
    <hyperlink r:id="rId72" ref="H75"/>
    <hyperlink r:id="rId73" ref="H76"/>
    <hyperlink r:id="rId74" ref="H77"/>
    <hyperlink r:id="rId75" ref="H78"/>
    <hyperlink r:id="rId76" ref="H79"/>
    <hyperlink r:id="rId77" ref="H80"/>
    <hyperlink r:id="rId78" ref="H81"/>
    <hyperlink r:id="rId79" ref="H82"/>
    <hyperlink r:id="rId80" ref="H83"/>
    <hyperlink r:id="rId81" ref="H84"/>
    <hyperlink r:id="rId82" ref="H85"/>
    <hyperlink r:id="rId83" ref="H86"/>
    <hyperlink r:id="rId84" ref="H87"/>
    <hyperlink r:id="rId85" ref="H88"/>
    <hyperlink r:id="rId86" ref="H89"/>
    <hyperlink r:id="rId87" ref="H90"/>
    <hyperlink r:id="rId88" ref="H91"/>
    <hyperlink r:id="rId89" ref="H92"/>
    <hyperlink r:id="rId90" ref="H93"/>
    <hyperlink r:id="rId91" ref="H94"/>
    <hyperlink r:id="rId92" ref="H95"/>
    <hyperlink r:id="rId93" ref="H96"/>
    <hyperlink r:id="rId94" ref="H97"/>
    <hyperlink r:id="rId95" ref="H98"/>
    <hyperlink r:id="rId96" ref="H99"/>
    <hyperlink r:id="rId97" ref="H100"/>
    <hyperlink r:id="rId98" ref="H101"/>
  </hyperlinks>
  <drawing r:id="rId9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38.43"/>
    <col customWidth="1" min="3" max="3" width="17.29"/>
    <col customWidth="1" min="4" max="7" width="14.43"/>
    <col customWidth="1" min="8" max="8" width="37.0"/>
    <col customWidth="1" min="9" max="18" width="14.43"/>
    <col customWidth="1" min="19" max="26" width="8.0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4"/>
      <c r="H1" s="1" t="s">
        <v>4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/>
      <c r="B2" s="8"/>
      <c r="C2" s="8"/>
      <c r="D2" s="9" t="s">
        <v>5</v>
      </c>
      <c r="E2" s="2" t="s">
        <v>6</v>
      </c>
      <c r="F2" s="3"/>
      <c r="G2" s="4"/>
      <c r="H2" s="8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0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2">
        <v>921015.0</v>
      </c>
      <c r="B4" s="6" t="s">
        <v>435</v>
      </c>
      <c r="C4" s="6" t="s">
        <v>436</v>
      </c>
      <c r="D4" s="15">
        <f t="shared" ref="D4:D17" si="1">ROUND(E4*100/90,0)</f>
        <v>1848</v>
      </c>
      <c r="E4" s="16">
        <v>1663.0</v>
      </c>
      <c r="F4" s="16">
        <f t="shared" ref="F4:F17" si="2">ROUND(E4*0.95,0)</f>
        <v>1580</v>
      </c>
      <c r="G4" s="16">
        <f t="shared" ref="G4:G17" si="3">ROUND(E4*0.9,0)</f>
        <v>1497</v>
      </c>
      <c r="H4" s="18" t="str">
        <f>HYPERLINK("http://ks116.ru/img/p/3/9/3/9/3939.jpg","http://ks116.ru/img/p/3/9/3/9/3939.jpg")</f>
        <v>http://ks116.ru/img/p/3/9/3/9/3939.jpg</v>
      </c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2">
        <v>920015.0</v>
      </c>
      <c r="B5" s="6" t="s">
        <v>437</v>
      </c>
      <c r="C5" s="6" t="s">
        <v>436</v>
      </c>
      <c r="D5" s="15">
        <f t="shared" si="1"/>
        <v>1879</v>
      </c>
      <c r="E5" s="16">
        <v>1691.0</v>
      </c>
      <c r="F5" s="16">
        <f t="shared" si="2"/>
        <v>1606</v>
      </c>
      <c r="G5" s="16">
        <f t="shared" si="3"/>
        <v>1522</v>
      </c>
      <c r="H5" s="18" t="str">
        <f>HYPERLINK("http://ks116.ru/img/p/3/9/4/2/3942.jpg","http://ks116.ru/img/p/3/9/4/2/3942.jpg")</f>
        <v>http://ks116.ru/img/p/3/9/4/2/3942.jpg</v>
      </c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2">
        <v>921115.0</v>
      </c>
      <c r="B6" s="6" t="s">
        <v>438</v>
      </c>
      <c r="C6" s="6" t="s">
        <v>436</v>
      </c>
      <c r="D6" s="15">
        <f t="shared" si="1"/>
        <v>1748</v>
      </c>
      <c r="E6" s="16">
        <v>1573.0</v>
      </c>
      <c r="F6" s="16">
        <f t="shared" si="2"/>
        <v>1494</v>
      </c>
      <c r="G6" s="16">
        <f t="shared" si="3"/>
        <v>1416</v>
      </c>
      <c r="H6" s="18" t="str">
        <f>HYPERLINK("http://ks116.ru/img/p/3/9/4/5/3945.jpg","http://ks116.ru/img/p/3/9/4/5/3945.jpg")</f>
        <v>http://ks116.ru/img/p/3/9/4/5/3945.jpg</v>
      </c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2">
        <v>920115.0</v>
      </c>
      <c r="B7" s="6" t="s">
        <v>439</v>
      </c>
      <c r="C7" s="6" t="s">
        <v>436</v>
      </c>
      <c r="D7" s="15">
        <f t="shared" si="1"/>
        <v>1779</v>
      </c>
      <c r="E7" s="16">
        <v>1601.0</v>
      </c>
      <c r="F7" s="16">
        <f t="shared" si="2"/>
        <v>1521</v>
      </c>
      <c r="G7" s="16">
        <f t="shared" si="3"/>
        <v>1441</v>
      </c>
      <c r="H7" s="18" t="str">
        <f>HYPERLINK("http://ks116.ru/img/p/3/9/4/8/3948.jpg","http://ks116.ru/img/p/3/9/4/8/3948.jpg")</f>
        <v>http://ks116.ru/img/p/3/9/4/8/3948.jpg</v>
      </c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2">
        <v>921215.0</v>
      </c>
      <c r="B8" s="6" t="s">
        <v>440</v>
      </c>
      <c r="C8" s="6" t="s">
        <v>436</v>
      </c>
      <c r="D8" s="15">
        <f t="shared" si="1"/>
        <v>1848</v>
      </c>
      <c r="E8" s="16">
        <v>1663.0</v>
      </c>
      <c r="F8" s="16">
        <f t="shared" si="2"/>
        <v>1580</v>
      </c>
      <c r="G8" s="16">
        <f t="shared" si="3"/>
        <v>1497</v>
      </c>
      <c r="H8" s="18" t="str">
        <f>HYPERLINK("http://ks116.ru/img/p/3/9/5/1/3951.jpg","http://ks116.ru/img/p/3/9/5/1/3951.jpg")</f>
        <v>http://ks116.ru/img/p/3/9/5/1/3951.jpg</v>
      </c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2">
        <v>920215.0</v>
      </c>
      <c r="B9" s="6" t="s">
        <v>441</v>
      </c>
      <c r="C9" s="6" t="s">
        <v>436</v>
      </c>
      <c r="D9" s="15">
        <f t="shared" si="1"/>
        <v>1879</v>
      </c>
      <c r="E9" s="16">
        <v>1691.0</v>
      </c>
      <c r="F9" s="16">
        <f t="shared" si="2"/>
        <v>1606</v>
      </c>
      <c r="G9" s="16">
        <f t="shared" si="3"/>
        <v>1522</v>
      </c>
      <c r="H9" s="18" t="str">
        <f>HYPERLINK("http://ks116.ru/img/p/3/9/5/4/3954.jpg","http://ks116.ru/img/p/3/9/5/4/3954.jpg")</f>
        <v>http://ks116.ru/img/p/3/9/5/4/3954.jpg</v>
      </c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2">
        <v>921615.0</v>
      </c>
      <c r="B10" s="6" t="s">
        <v>442</v>
      </c>
      <c r="C10" s="6" t="s">
        <v>436</v>
      </c>
      <c r="D10" s="15">
        <f t="shared" si="1"/>
        <v>1781</v>
      </c>
      <c r="E10" s="16">
        <v>1603.0</v>
      </c>
      <c r="F10" s="16">
        <f t="shared" si="2"/>
        <v>1523</v>
      </c>
      <c r="G10" s="16">
        <f t="shared" si="3"/>
        <v>1443</v>
      </c>
      <c r="H10" s="18" t="str">
        <f>HYPERLINK("http://ks116.ru/img/p/3/9/5/7/3957.jpg","http://ks116.ru/img/p/3/9/5/7/3957.jpg")</f>
        <v>http://ks116.ru/img/p/3/9/5/7/3957.jpg</v>
      </c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2">
        <v>920615.0</v>
      </c>
      <c r="B11" s="6" t="s">
        <v>443</v>
      </c>
      <c r="C11" s="6" t="s">
        <v>436</v>
      </c>
      <c r="D11" s="15">
        <f t="shared" si="1"/>
        <v>1812</v>
      </c>
      <c r="E11" s="16">
        <v>1631.0</v>
      </c>
      <c r="F11" s="16">
        <f t="shared" si="2"/>
        <v>1549</v>
      </c>
      <c r="G11" s="16">
        <f t="shared" si="3"/>
        <v>1468</v>
      </c>
      <c r="H11" s="18" t="str">
        <f>HYPERLINK("http://ks116.ru/img/p/3/9/6/0/3960.jpg","http://ks116.ru/img/p/3/9/6/0/3960.jpg")</f>
        <v>http://ks116.ru/img/p/3/9/6/0/3960.jpg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2">
        <v>921715.0</v>
      </c>
      <c r="B12" s="6" t="s">
        <v>444</v>
      </c>
      <c r="C12" s="6" t="s">
        <v>436</v>
      </c>
      <c r="D12" s="15">
        <f t="shared" si="1"/>
        <v>1870</v>
      </c>
      <c r="E12" s="16">
        <v>1683.0</v>
      </c>
      <c r="F12" s="16">
        <f t="shared" si="2"/>
        <v>1599</v>
      </c>
      <c r="G12" s="16">
        <f t="shared" si="3"/>
        <v>1515</v>
      </c>
      <c r="H12" s="18" t="str">
        <f>HYPERLINK("http://ks116.ru/img/p/3/9/6/3/3963.jpg","http://ks116.ru/img/p/3/9/6/3/3963.jpg")</f>
        <v>http://ks116.ru/img/p/3/9/6/3/3963.jpg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2">
        <v>920715.0</v>
      </c>
      <c r="B13" s="6" t="s">
        <v>445</v>
      </c>
      <c r="C13" s="6" t="s">
        <v>436</v>
      </c>
      <c r="D13" s="15">
        <f t="shared" si="1"/>
        <v>1901</v>
      </c>
      <c r="E13" s="16">
        <v>1711.0</v>
      </c>
      <c r="F13" s="16">
        <f t="shared" si="2"/>
        <v>1625</v>
      </c>
      <c r="G13" s="16">
        <f t="shared" si="3"/>
        <v>1540</v>
      </c>
      <c r="H13" s="18" t="str">
        <f>HYPERLINK("http://ks116.ru/img/p/3/9/6/6/3966.jpg","http://ks116.ru/img/p/3/9/6/6/3966.jpg")</f>
        <v>http://ks116.ru/img/p/3/9/6/6/3966.jpg</v>
      </c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2">
        <v>921815.0</v>
      </c>
      <c r="B14" s="6" t="s">
        <v>446</v>
      </c>
      <c r="C14" s="6" t="s">
        <v>436</v>
      </c>
      <c r="D14" s="15">
        <f t="shared" si="1"/>
        <v>1748</v>
      </c>
      <c r="E14" s="16">
        <v>1573.0</v>
      </c>
      <c r="F14" s="16">
        <f t="shared" si="2"/>
        <v>1494</v>
      </c>
      <c r="G14" s="16">
        <f t="shared" si="3"/>
        <v>1416</v>
      </c>
      <c r="H14" s="18" t="str">
        <f>HYPERLINK("http://ks116.ru/img/p/3/9/6/9/3969.jpg","http://ks116.ru/img/p/3/9/6/9/3969.jpg")</f>
        <v>http://ks116.ru/img/p/3/9/6/9/3969.jpg</v>
      </c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2">
        <v>920815.0</v>
      </c>
      <c r="B15" s="6" t="s">
        <v>447</v>
      </c>
      <c r="C15" s="6" t="s">
        <v>436</v>
      </c>
      <c r="D15" s="15">
        <f t="shared" si="1"/>
        <v>1779</v>
      </c>
      <c r="E15" s="16">
        <v>1601.0</v>
      </c>
      <c r="F15" s="16">
        <f t="shared" si="2"/>
        <v>1521</v>
      </c>
      <c r="G15" s="16">
        <f t="shared" si="3"/>
        <v>1441</v>
      </c>
      <c r="H15" s="18" t="str">
        <f>HYPERLINK("http://ks116.ru/img/p/3/9/7/2/3972.jpg","http://ks116.ru/img/p/3/9/7/2/3972.jpg")</f>
        <v>http://ks116.ru/img/p/3/9/7/2/3972.jpg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2">
        <v>921915.0</v>
      </c>
      <c r="B16" s="6" t="s">
        <v>448</v>
      </c>
      <c r="C16" s="6" t="s">
        <v>436</v>
      </c>
      <c r="D16" s="15">
        <f t="shared" si="1"/>
        <v>1848</v>
      </c>
      <c r="E16" s="16">
        <v>1663.0</v>
      </c>
      <c r="F16" s="16">
        <f t="shared" si="2"/>
        <v>1580</v>
      </c>
      <c r="G16" s="16">
        <f t="shared" si="3"/>
        <v>1497</v>
      </c>
      <c r="H16" s="18" t="str">
        <f>HYPERLINK("http://ks116.ru/img/p/3/9/7/5/3975.jpg","http://ks116.ru/img/p/3/9/7/5/3975.jpg")</f>
        <v>http://ks116.ru/img/p/3/9/7/5/3975.jpg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2">
        <v>920915.0</v>
      </c>
      <c r="B17" s="6" t="s">
        <v>449</v>
      </c>
      <c r="C17" s="6" t="s">
        <v>436</v>
      </c>
      <c r="D17" s="15">
        <f t="shared" si="1"/>
        <v>1879</v>
      </c>
      <c r="E17" s="16">
        <v>1691.0</v>
      </c>
      <c r="F17" s="16">
        <f t="shared" si="2"/>
        <v>1606</v>
      </c>
      <c r="G17" s="16">
        <f t="shared" si="3"/>
        <v>1522</v>
      </c>
      <c r="H17" s="18" t="str">
        <f>HYPERLINK("http://ks116.ru/img/p/3/9/7/8/3978.jpg","http://ks116.ru/img/p/3/9/7/8/3978.jpg")</f>
        <v>http://ks116.ru/img/p/3/9/7/8/3978.jpg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7"/>
      <c r="B18" s="27"/>
      <c r="C18" s="27"/>
      <c r="D18" s="7"/>
      <c r="E18" s="7"/>
      <c r="F18" s="7"/>
      <c r="G18" s="7"/>
      <c r="H18" s="2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7"/>
      <c r="B19" s="27"/>
      <c r="C19" s="27"/>
      <c r="D19" s="7"/>
      <c r="E19" s="7"/>
      <c r="F19" s="7"/>
      <c r="G19" s="7"/>
      <c r="H19" s="2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7"/>
      <c r="B20" s="27"/>
      <c r="C20" s="27"/>
      <c r="D20" s="7"/>
      <c r="E20" s="7"/>
      <c r="F20" s="7"/>
      <c r="G20" s="7"/>
      <c r="H20" s="2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27"/>
      <c r="C21" s="27"/>
      <c r="D21" s="7"/>
      <c r="E21" s="7"/>
      <c r="F21" s="7"/>
      <c r="G21" s="7"/>
      <c r="H21" s="2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H1:H3"/>
    <mergeCell ref="D1:G1"/>
    <mergeCell ref="A1:A3"/>
    <mergeCell ref="B1:B3"/>
    <mergeCell ref="C1:C3"/>
    <mergeCell ref="D2:D3"/>
    <mergeCell ref="E2:G2"/>
  </mergeCells>
  <hyperlinks>
    <hyperlink r:id="rId1" ref="H4"/>
    <hyperlink r:id="rId2" ref="H5"/>
    <hyperlink r:id="rId3" ref="H6"/>
    <hyperlink r:id="rId4" ref="H7"/>
    <hyperlink r:id="rId5" ref="H8"/>
    <hyperlink r:id="rId6" ref="H9"/>
    <hyperlink r:id="rId7" ref="H10"/>
    <hyperlink r:id="rId8" ref="H11"/>
    <hyperlink r:id="rId9" ref="H12"/>
    <hyperlink r:id="rId10" ref="H13"/>
    <hyperlink r:id="rId11" ref="H14"/>
    <hyperlink r:id="rId12" ref="H15"/>
    <hyperlink r:id="rId13" ref="H16"/>
    <hyperlink r:id="rId14" ref="H17"/>
  </hyperlinks>
  <drawing r:id="rId15"/>
</worksheet>
</file>